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6930" windowWidth="12120" windowHeight="9960" tabRatio="879" activeTab="2"/>
  </bookViews>
  <sheets>
    <sheet name="CON BCB" sheetId="6" r:id="rId1"/>
    <sheet name="SIN BCB" sheetId="1" r:id="rId2"/>
    <sheet name="TC SIN BCB" sheetId="4" r:id="rId3"/>
    <sheet name="TC Y MONTOS SIN BCB" sheetId="5" r:id="rId4"/>
    <sheet name="TC Y MONTOS CON BCB" sheetId="7" r:id="rId5"/>
    <sheet name="TC" sheetId="9" r:id="rId6"/>
    <sheet name="Hoja1" sheetId="10" r:id="rId7"/>
  </sheets>
  <definedNames>
    <definedName name="_xlnm._FilterDatabase" localSheetId="0" hidden="1">'CON BCB'!$C$6:$X$1303</definedName>
    <definedName name="_xlnm._FilterDatabase" localSheetId="1" hidden="1">'SIN BCB'!$B$6:$T$1302</definedName>
    <definedName name="_xlnm._FilterDatabase" localSheetId="4" hidden="1">'TC Y MONTOS CON BCB'!$A$5:$R$69</definedName>
    <definedName name="_xlnm.Print_Area" localSheetId="0">'CON BCB'!$C$6:$Q$7</definedName>
    <definedName name="_xlnm.Print_Area" localSheetId="1">'SIN BCB'!$C$6:$L$19</definedName>
    <definedName name="_xlnm.Print_Area" localSheetId="2">'TC SIN BCB'!$B$1:$J$83</definedName>
    <definedName name="_xlnm.Print_Area" localSheetId="4">'TC Y MONTOS CON BCB'!$A$1:$R$77</definedName>
    <definedName name="_xlnm.Print_Area" localSheetId="3">'TC Y MONTOS SIN BCB'!$A$1:$R$77</definedName>
    <definedName name="Consulta_desde_saif" localSheetId="0">'CON BCB'!$C$6:$Q$1303</definedName>
    <definedName name="Consulta_desde_saif" localSheetId="1">'SIN BCB'!$C$6:$M$1302</definedName>
    <definedName name="Consulta_desde_saif" localSheetId="5" hidden="1">TC!$A$1:$D$605</definedName>
  </definedNames>
  <calcPr calcId="144525"/>
</workbook>
</file>

<file path=xl/calcChain.xml><?xml version="1.0" encoding="utf-8"?>
<calcChain xmlns="http://schemas.openxmlformats.org/spreadsheetml/2006/main">
  <c r="N8" i="1" l="1"/>
  <c r="O8" i="1" s="1"/>
  <c r="P8" i="1"/>
  <c r="Q8" i="1"/>
  <c r="R8" i="1"/>
  <c r="S8" i="1"/>
  <c r="T8" i="1"/>
  <c r="N9" i="1"/>
  <c r="O9" i="1"/>
  <c r="P9" i="1"/>
  <c r="Q9" i="1"/>
  <c r="R9" i="1"/>
  <c r="S9" i="1"/>
  <c r="T9" i="1"/>
  <c r="N10" i="1"/>
  <c r="O10" i="1" s="1"/>
  <c r="P10" i="1"/>
  <c r="Q10" i="1"/>
  <c r="R10" i="1"/>
  <c r="S10" i="1"/>
  <c r="T10" i="1"/>
  <c r="N11" i="1"/>
  <c r="O11" i="1" s="1"/>
  <c r="P11" i="1"/>
  <c r="Q11" i="1"/>
  <c r="R11" i="1"/>
  <c r="S11" i="1"/>
  <c r="T11" i="1"/>
  <c r="N12" i="1"/>
  <c r="O12" i="1" s="1"/>
  <c r="P12" i="1"/>
  <c r="Q12" i="1"/>
  <c r="R12" i="1"/>
  <c r="S12" i="1"/>
  <c r="T12" i="1"/>
  <c r="N13" i="1"/>
  <c r="O13" i="1" s="1"/>
  <c r="P13" i="1"/>
  <c r="Q13" i="1"/>
  <c r="R13" i="1"/>
  <c r="S13" i="1"/>
  <c r="T13" i="1"/>
  <c r="N14" i="1"/>
  <c r="O14" i="1" s="1"/>
  <c r="P14" i="1"/>
  <c r="Q14" i="1"/>
  <c r="R14" i="1"/>
  <c r="S14" i="1"/>
  <c r="T14" i="1"/>
  <c r="N15" i="1"/>
  <c r="O15" i="1" s="1"/>
  <c r="P15" i="1"/>
  <c r="Q15" i="1"/>
  <c r="R15" i="1"/>
  <c r="S15" i="1"/>
  <c r="T15" i="1"/>
  <c r="N16" i="1"/>
  <c r="O16" i="1" s="1"/>
  <c r="P16" i="1"/>
  <c r="Q16" i="1"/>
  <c r="R16" i="1"/>
  <c r="S16" i="1"/>
  <c r="T16" i="1"/>
  <c r="N17" i="1"/>
  <c r="O17" i="1"/>
  <c r="P17" i="1"/>
  <c r="Q17" i="1"/>
  <c r="R17" i="1"/>
  <c r="S17" i="1"/>
  <c r="T17" i="1"/>
  <c r="N18" i="1"/>
  <c r="O18" i="1" s="1"/>
  <c r="P18" i="1"/>
  <c r="Q18" i="1"/>
  <c r="R18" i="1"/>
  <c r="S18" i="1"/>
  <c r="T18" i="1"/>
  <c r="N19" i="1"/>
  <c r="O19" i="1" s="1"/>
  <c r="P19" i="1"/>
  <c r="Q19" i="1"/>
  <c r="R19" i="1"/>
  <c r="S19" i="1"/>
  <c r="T19" i="1"/>
  <c r="N20" i="1"/>
  <c r="O20" i="1" s="1"/>
  <c r="P20" i="1"/>
  <c r="Q20" i="1"/>
  <c r="R20" i="1"/>
  <c r="S20" i="1"/>
  <c r="T20" i="1"/>
  <c r="N21" i="1"/>
  <c r="O21" i="1"/>
  <c r="P21" i="1"/>
  <c r="Q21" i="1"/>
  <c r="R21" i="1"/>
  <c r="S21" i="1"/>
  <c r="T21" i="1"/>
  <c r="N22" i="1"/>
  <c r="O22" i="1" s="1"/>
  <c r="P22" i="1"/>
  <c r="Q22" i="1"/>
  <c r="R22" i="1"/>
  <c r="S22" i="1"/>
  <c r="T22" i="1"/>
  <c r="N23" i="1"/>
  <c r="O23" i="1" s="1"/>
  <c r="P23" i="1"/>
  <c r="Q23" i="1"/>
  <c r="R23" i="1"/>
  <c r="S23" i="1"/>
  <c r="T23" i="1"/>
  <c r="N24" i="1"/>
  <c r="O24" i="1" s="1"/>
  <c r="P24" i="1"/>
  <c r="Q24" i="1"/>
  <c r="R24" i="1"/>
  <c r="S24" i="1"/>
  <c r="T24" i="1"/>
  <c r="N25" i="1"/>
  <c r="O25" i="1"/>
  <c r="P25" i="1"/>
  <c r="Q25" i="1"/>
  <c r="R25" i="1"/>
  <c r="S25" i="1"/>
  <c r="T25" i="1"/>
  <c r="N26" i="1"/>
  <c r="O26" i="1" s="1"/>
  <c r="P26" i="1"/>
  <c r="Q26" i="1"/>
  <c r="R26" i="1"/>
  <c r="S26" i="1"/>
  <c r="T26" i="1"/>
  <c r="N27" i="1"/>
  <c r="O27" i="1" s="1"/>
  <c r="P27" i="1"/>
  <c r="Q27" i="1"/>
  <c r="R27" i="1"/>
  <c r="S27" i="1"/>
  <c r="T27" i="1"/>
  <c r="N28" i="1"/>
  <c r="O28" i="1" s="1"/>
  <c r="P28" i="1"/>
  <c r="Q28" i="1"/>
  <c r="R28" i="1"/>
  <c r="S28" i="1"/>
  <c r="T28" i="1"/>
  <c r="N29" i="1"/>
  <c r="O29" i="1"/>
  <c r="P29" i="1"/>
  <c r="Q29" i="1"/>
  <c r="R29" i="1"/>
  <c r="S29" i="1"/>
  <c r="T29" i="1"/>
  <c r="N30" i="1"/>
  <c r="O30" i="1" s="1"/>
  <c r="P30" i="1"/>
  <c r="Q30" i="1"/>
  <c r="R30" i="1"/>
  <c r="S30" i="1"/>
  <c r="T30" i="1"/>
  <c r="N31" i="1"/>
  <c r="O31" i="1" s="1"/>
  <c r="P31" i="1"/>
  <c r="Q31" i="1"/>
  <c r="R31" i="1"/>
  <c r="S31" i="1"/>
  <c r="T31" i="1"/>
  <c r="N32" i="1"/>
  <c r="O32" i="1" s="1"/>
  <c r="P32" i="1"/>
  <c r="Q32" i="1"/>
  <c r="R32" i="1"/>
  <c r="S32" i="1"/>
  <c r="T32" i="1"/>
  <c r="N33" i="1"/>
  <c r="O33" i="1" s="1"/>
  <c r="P33" i="1"/>
  <c r="Q33" i="1"/>
  <c r="R33" i="1"/>
  <c r="S33" i="1"/>
  <c r="T33" i="1"/>
  <c r="N34" i="1"/>
  <c r="O34" i="1" s="1"/>
  <c r="P34" i="1"/>
  <c r="Q34" i="1"/>
  <c r="R34" i="1"/>
  <c r="S34" i="1"/>
  <c r="T34" i="1"/>
  <c r="N35" i="1"/>
  <c r="O35" i="1" s="1"/>
  <c r="P35" i="1"/>
  <c r="Q35" i="1"/>
  <c r="R35" i="1"/>
  <c r="S35" i="1"/>
  <c r="T35" i="1"/>
  <c r="N36" i="1"/>
  <c r="O36" i="1" s="1"/>
  <c r="P36" i="1"/>
  <c r="Q36" i="1"/>
  <c r="R36" i="1"/>
  <c r="S36" i="1"/>
  <c r="T36" i="1"/>
  <c r="N37" i="1"/>
  <c r="O37" i="1"/>
  <c r="P37" i="1"/>
  <c r="Q37" i="1"/>
  <c r="R37" i="1"/>
  <c r="S37" i="1"/>
  <c r="T37" i="1"/>
  <c r="N38" i="1"/>
  <c r="O38" i="1" s="1"/>
  <c r="P38" i="1"/>
  <c r="Q38" i="1"/>
  <c r="R38" i="1"/>
  <c r="S38" i="1"/>
  <c r="T38" i="1"/>
  <c r="N39" i="1"/>
  <c r="O39" i="1" s="1"/>
  <c r="P39" i="1"/>
  <c r="Q39" i="1"/>
  <c r="R39" i="1"/>
  <c r="S39" i="1"/>
  <c r="T39" i="1"/>
  <c r="N40" i="1"/>
  <c r="O40" i="1" s="1"/>
  <c r="P40" i="1"/>
  <c r="Q40" i="1"/>
  <c r="R40" i="1"/>
  <c r="S40" i="1"/>
  <c r="T40" i="1"/>
  <c r="N41" i="1"/>
  <c r="O41" i="1"/>
  <c r="P41" i="1"/>
  <c r="Q41" i="1"/>
  <c r="R41" i="1"/>
  <c r="S41" i="1"/>
  <c r="T41" i="1"/>
  <c r="N42" i="1"/>
  <c r="O42" i="1" s="1"/>
  <c r="P42" i="1"/>
  <c r="Q42" i="1"/>
  <c r="R42" i="1"/>
  <c r="S42" i="1"/>
  <c r="T42" i="1"/>
  <c r="N43" i="1"/>
  <c r="O43" i="1" s="1"/>
  <c r="P43" i="1"/>
  <c r="Q43" i="1"/>
  <c r="R43" i="1"/>
  <c r="S43" i="1"/>
  <c r="T43" i="1"/>
  <c r="N44" i="1"/>
  <c r="O44" i="1" s="1"/>
  <c r="P44" i="1"/>
  <c r="Q44" i="1"/>
  <c r="R44" i="1"/>
  <c r="S44" i="1"/>
  <c r="T44" i="1"/>
  <c r="N45" i="1"/>
  <c r="O45" i="1"/>
  <c r="P45" i="1"/>
  <c r="Q45" i="1"/>
  <c r="R45" i="1"/>
  <c r="S45" i="1"/>
  <c r="T45" i="1"/>
  <c r="N46" i="1"/>
  <c r="O46" i="1" s="1"/>
  <c r="P46" i="1"/>
  <c r="Q46" i="1"/>
  <c r="R46" i="1"/>
  <c r="S46" i="1"/>
  <c r="T46" i="1"/>
  <c r="N47" i="1"/>
  <c r="O47" i="1" s="1"/>
  <c r="P47" i="1"/>
  <c r="Q47" i="1"/>
  <c r="R47" i="1"/>
  <c r="S47" i="1"/>
  <c r="T47" i="1"/>
  <c r="N48" i="1"/>
  <c r="O48" i="1" s="1"/>
  <c r="P48" i="1"/>
  <c r="Q48" i="1"/>
  <c r="R48" i="1"/>
  <c r="S48" i="1"/>
  <c r="T48" i="1"/>
  <c r="N49" i="1"/>
  <c r="O49" i="1"/>
  <c r="P49" i="1"/>
  <c r="Q49" i="1"/>
  <c r="R49" i="1"/>
  <c r="S49" i="1"/>
  <c r="T49" i="1"/>
  <c r="N50" i="1"/>
  <c r="O50" i="1" s="1"/>
  <c r="P50" i="1"/>
  <c r="Q50" i="1"/>
  <c r="R50" i="1"/>
  <c r="S50" i="1"/>
  <c r="T50" i="1"/>
  <c r="N51" i="1"/>
  <c r="O51" i="1" s="1"/>
  <c r="P51" i="1"/>
  <c r="Q51" i="1"/>
  <c r="R51" i="1"/>
  <c r="S51" i="1"/>
  <c r="T51" i="1"/>
  <c r="N52" i="1"/>
  <c r="O52" i="1" s="1"/>
  <c r="P52" i="1"/>
  <c r="Q52" i="1"/>
  <c r="R52" i="1"/>
  <c r="S52" i="1"/>
  <c r="T52" i="1"/>
  <c r="N53" i="1"/>
  <c r="O53" i="1"/>
  <c r="P53" i="1"/>
  <c r="Q53" i="1"/>
  <c r="R53" i="1"/>
  <c r="S53" i="1"/>
  <c r="T53" i="1"/>
  <c r="N54" i="1"/>
  <c r="O54" i="1" s="1"/>
  <c r="P54" i="1"/>
  <c r="Q54" i="1"/>
  <c r="R54" i="1"/>
  <c r="S54" i="1"/>
  <c r="T54" i="1"/>
  <c r="N55" i="1"/>
  <c r="O55" i="1" s="1"/>
  <c r="P55" i="1"/>
  <c r="Q55" i="1"/>
  <c r="R55" i="1"/>
  <c r="S55" i="1"/>
  <c r="T55" i="1"/>
  <c r="N56" i="1"/>
  <c r="O56" i="1" s="1"/>
  <c r="P56" i="1"/>
  <c r="Q56" i="1"/>
  <c r="R56" i="1"/>
  <c r="S56" i="1"/>
  <c r="T56" i="1"/>
  <c r="N57" i="1"/>
  <c r="O57" i="1"/>
  <c r="P57" i="1"/>
  <c r="Q57" i="1"/>
  <c r="R57" i="1"/>
  <c r="S57" i="1"/>
  <c r="T57" i="1"/>
  <c r="N58" i="1"/>
  <c r="O58" i="1" s="1"/>
  <c r="P58" i="1"/>
  <c r="Q58" i="1"/>
  <c r="R58" i="1"/>
  <c r="S58" i="1"/>
  <c r="T58" i="1"/>
  <c r="N59" i="1"/>
  <c r="O59" i="1" s="1"/>
  <c r="P59" i="1"/>
  <c r="Q59" i="1"/>
  <c r="R59" i="1"/>
  <c r="S59" i="1"/>
  <c r="T59" i="1"/>
  <c r="N60" i="1"/>
  <c r="O60" i="1" s="1"/>
  <c r="P60" i="1"/>
  <c r="Q60" i="1"/>
  <c r="R60" i="1"/>
  <c r="S60" i="1"/>
  <c r="T60" i="1"/>
  <c r="N61" i="1"/>
  <c r="O61" i="1"/>
  <c r="P61" i="1"/>
  <c r="Q61" i="1"/>
  <c r="R61" i="1"/>
  <c r="S61" i="1"/>
  <c r="T61" i="1"/>
  <c r="N62" i="1"/>
  <c r="O62" i="1" s="1"/>
  <c r="P62" i="1"/>
  <c r="Q62" i="1"/>
  <c r="R62" i="1"/>
  <c r="S62" i="1"/>
  <c r="T62" i="1"/>
  <c r="N63" i="1"/>
  <c r="O63" i="1" s="1"/>
  <c r="P63" i="1"/>
  <c r="Q63" i="1"/>
  <c r="R63" i="1"/>
  <c r="S63" i="1"/>
  <c r="T63" i="1"/>
  <c r="N64" i="1"/>
  <c r="O64" i="1" s="1"/>
  <c r="P64" i="1"/>
  <c r="Q64" i="1"/>
  <c r="R64" i="1"/>
  <c r="S64" i="1"/>
  <c r="T64" i="1"/>
  <c r="N65" i="1"/>
  <c r="O65" i="1"/>
  <c r="P65" i="1"/>
  <c r="Q65" i="1"/>
  <c r="R65" i="1"/>
  <c r="S65" i="1"/>
  <c r="T65" i="1"/>
  <c r="N66" i="1"/>
  <c r="O66" i="1" s="1"/>
  <c r="P66" i="1"/>
  <c r="Q66" i="1"/>
  <c r="R66" i="1"/>
  <c r="S66" i="1"/>
  <c r="T66" i="1"/>
  <c r="N67" i="1"/>
  <c r="O67" i="1" s="1"/>
  <c r="P67" i="1"/>
  <c r="Q67" i="1"/>
  <c r="R67" i="1"/>
  <c r="S67" i="1"/>
  <c r="T67" i="1"/>
  <c r="N68" i="1"/>
  <c r="O68" i="1" s="1"/>
  <c r="P68" i="1"/>
  <c r="Q68" i="1"/>
  <c r="R68" i="1"/>
  <c r="S68" i="1"/>
  <c r="T68" i="1"/>
  <c r="N69" i="1"/>
  <c r="O69" i="1"/>
  <c r="P69" i="1"/>
  <c r="Q69" i="1"/>
  <c r="R69" i="1"/>
  <c r="S69" i="1"/>
  <c r="T69" i="1"/>
  <c r="N70" i="1"/>
  <c r="O70" i="1" s="1"/>
  <c r="P70" i="1"/>
  <c r="Q70" i="1"/>
  <c r="R70" i="1"/>
  <c r="S70" i="1"/>
  <c r="T70" i="1"/>
  <c r="N71" i="1"/>
  <c r="O71" i="1" s="1"/>
  <c r="P71" i="1"/>
  <c r="Q71" i="1"/>
  <c r="R71" i="1"/>
  <c r="S71" i="1"/>
  <c r="T71" i="1"/>
  <c r="N72" i="1"/>
  <c r="O72" i="1" s="1"/>
  <c r="P72" i="1"/>
  <c r="Q72" i="1"/>
  <c r="R72" i="1"/>
  <c r="S72" i="1"/>
  <c r="T72" i="1"/>
  <c r="N73" i="1"/>
  <c r="O73" i="1"/>
  <c r="P73" i="1"/>
  <c r="Q73" i="1"/>
  <c r="R73" i="1"/>
  <c r="S73" i="1"/>
  <c r="T73" i="1"/>
  <c r="N74" i="1"/>
  <c r="O74" i="1" s="1"/>
  <c r="P74" i="1"/>
  <c r="Q74" i="1"/>
  <c r="R74" i="1"/>
  <c r="S74" i="1"/>
  <c r="T74" i="1"/>
  <c r="N75" i="1"/>
  <c r="O75" i="1" s="1"/>
  <c r="P75" i="1"/>
  <c r="Q75" i="1"/>
  <c r="R75" i="1"/>
  <c r="S75" i="1"/>
  <c r="T75" i="1"/>
  <c r="N76" i="1"/>
  <c r="O76" i="1" s="1"/>
  <c r="P76" i="1"/>
  <c r="Q76" i="1"/>
  <c r="R76" i="1"/>
  <c r="S76" i="1"/>
  <c r="T76" i="1"/>
  <c r="N77" i="1"/>
  <c r="O77" i="1"/>
  <c r="P77" i="1"/>
  <c r="Q77" i="1"/>
  <c r="R77" i="1"/>
  <c r="S77" i="1"/>
  <c r="T77" i="1"/>
  <c r="N78" i="1"/>
  <c r="O78" i="1" s="1"/>
  <c r="P78" i="1"/>
  <c r="Q78" i="1"/>
  <c r="R78" i="1"/>
  <c r="S78" i="1"/>
  <c r="T78" i="1"/>
  <c r="N79" i="1"/>
  <c r="O79" i="1" s="1"/>
  <c r="P79" i="1"/>
  <c r="Q79" i="1"/>
  <c r="R79" i="1"/>
  <c r="S79" i="1"/>
  <c r="T79" i="1"/>
  <c r="N80" i="1"/>
  <c r="O80" i="1" s="1"/>
  <c r="P80" i="1"/>
  <c r="Q80" i="1"/>
  <c r="R80" i="1"/>
  <c r="S80" i="1"/>
  <c r="T80" i="1"/>
  <c r="N81" i="1"/>
  <c r="O81" i="1"/>
  <c r="P81" i="1"/>
  <c r="Q81" i="1"/>
  <c r="R81" i="1"/>
  <c r="S81" i="1"/>
  <c r="T81" i="1"/>
  <c r="N82" i="1"/>
  <c r="O82" i="1" s="1"/>
  <c r="P82" i="1"/>
  <c r="Q82" i="1"/>
  <c r="R82" i="1"/>
  <c r="S82" i="1"/>
  <c r="T82" i="1"/>
  <c r="N83" i="1"/>
  <c r="O83" i="1"/>
  <c r="P83" i="1"/>
  <c r="Q83" i="1"/>
  <c r="R83" i="1"/>
  <c r="S83" i="1"/>
  <c r="T83" i="1"/>
  <c r="N84" i="1"/>
  <c r="O84" i="1" s="1"/>
  <c r="P84" i="1"/>
  <c r="Q84" i="1"/>
  <c r="R84" i="1"/>
  <c r="S84" i="1"/>
  <c r="T84" i="1"/>
  <c r="N85" i="1"/>
  <c r="O85" i="1"/>
  <c r="P85" i="1"/>
  <c r="Q85" i="1"/>
  <c r="R85" i="1"/>
  <c r="S85" i="1"/>
  <c r="T85" i="1"/>
  <c r="N86" i="1"/>
  <c r="O86" i="1" s="1"/>
  <c r="P86" i="1"/>
  <c r="Q86" i="1"/>
  <c r="R86" i="1"/>
  <c r="S86" i="1"/>
  <c r="T86" i="1"/>
  <c r="N87" i="1"/>
  <c r="O87" i="1" s="1"/>
  <c r="P87" i="1"/>
  <c r="Q87" i="1"/>
  <c r="R87" i="1"/>
  <c r="S87" i="1"/>
  <c r="T87" i="1"/>
  <c r="N88" i="1"/>
  <c r="O88" i="1" s="1"/>
  <c r="P88" i="1"/>
  <c r="Q88" i="1"/>
  <c r="R88" i="1"/>
  <c r="S88" i="1"/>
  <c r="T88" i="1"/>
  <c r="N89" i="1"/>
  <c r="O89" i="1"/>
  <c r="P89" i="1"/>
  <c r="Q89" i="1"/>
  <c r="R89" i="1"/>
  <c r="S89" i="1"/>
  <c r="T89" i="1"/>
  <c r="N90" i="1"/>
  <c r="O90" i="1" s="1"/>
  <c r="P90" i="1"/>
  <c r="Q90" i="1"/>
  <c r="R90" i="1"/>
  <c r="S90" i="1"/>
  <c r="T90" i="1"/>
  <c r="N91" i="1"/>
  <c r="O91" i="1"/>
  <c r="P91" i="1"/>
  <c r="Q91" i="1"/>
  <c r="R91" i="1"/>
  <c r="S91" i="1"/>
  <c r="T91" i="1"/>
  <c r="N92" i="1"/>
  <c r="O92" i="1" s="1"/>
  <c r="P92" i="1"/>
  <c r="Q92" i="1"/>
  <c r="R92" i="1"/>
  <c r="S92" i="1"/>
  <c r="T92" i="1"/>
  <c r="N93" i="1"/>
  <c r="O93" i="1"/>
  <c r="P93" i="1"/>
  <c r="Q93" i="1"/>
  <c r="R93" i="1"/>
  <c r="S93" i="1"/>
  <c r="T93" i="1"/>
  <c r="N94" i="1"/>
  <c r="O94" i="1" s="1"/>
  <c r="P94" i="1"/>
  <c r="Q94" i="1"/>
  <c r="R94" i="1"/>
  <c r="S94" i="1"/>
  <c r="T94" i="1"/>
  <c r="N95" i="1"/>
  <c r="O95" i="1"/>
  <c r="P95" i="1"/>
  <c r="Q95" i="1"/>
  <c r="R95" i="1"/>
  <c r="S95" i="1"/>
  <c r="T95" i="1"/>
  <c r="N96" i="1"/>
  <c r="O96" i="1" s="1"/>
  <c r="P96" i="1"/>
  <c r="Q96" i="1"/>
  <c r="R96" i="1"/>
  <c r="S96" i="1"/>
  <c r="T96" i="1"/>
  <c r="N97" i="1"/>
  <c r="O97" i="1" s="1"/>
  <c r="P97" i="1"/>
  <c r="Q97" i="1"/>
  <c r="R97" i="1"/>
  <c r="S97" i="1"/>
  <c r="T97" i="1"/>
  <c r="N98" i="1"/>
  <c r="O98" i="1" s="1"/>
  <c r="P98" i="1"/>
  <c r="Q98" i="1"/>
  <c r="R98" i="1"/>
  <c r="S98" i="1"/>
  <c r="T98" i="1"/>
  <c r="N99" i="1"/>
  <c r="O99" i="1"/>
  <c r="P99" i="1"/>
  <c r="Q99" i="1"/>
  <c r="R99" i="1"/>
  <c r="S99" i="1"/>
  <c r="T99" i="1"/>
  <c r="N100" i="1"/>
  <c r="O100" i="1" s="1"/>
  <c r="P100" i="1"/>
  <c r="Q100" i="1"/>
  <c r="R100" i="1"/>
  <c r="S100" i="1"/>
  <c r="T100" i="1"/>
  <c r="N101" i="1"/>
  <c r="O101" i="1" s="1"/>
  <c r="P101" i="1"/>
  <c r="Q101" i="1"/>
  <c r="R101" i="1"/>
  <c r="S101" i="1"/>
  <c r="T101" i="1"/>
  <c r="N102" i="1"/>
  <c r="O102" i="1" s="1"/>
  <c r="P102" i="1"/>
  <c r="Q102" i="1"/>
  <c r="R102" i="1"/>
  <c r="S102" i="1"/>
  <c r="T102" i="1"/>
  <c r="N103" i="1"/>
  <c r="O103" i="1"/>
  <c r="P103" i="1"/>
  <c r="Q103" i="1"/>
  <c r="R103" i="1"/>
  <c r="S103" i="1"/>
  <c r="T103" i="1"/>
  <c r="N104" i="1"/>
  <c r="O104" i="1" s="1"/>
  <c r="P104" i="1"/>
  <c r="Q104" i="1"/>
  <c r="R104" i="1"/>
  <c r="S104" i="1"/>
  <c r="T104" i="1"/>
  <c r="N105" i="1"/>
  <c r="O105" i="1" s="1"/>
  <c r="P105" i="1"/>
  <c r="Q105" i="1"/>
  <c r="R105" i="1"/>
  <c r="S105" i="1"/>
  <c r="T105" i="1"/>
  <c r="N106" i="1"/>
  <c r="O106" i="1" s="1"/>
  <c r="P106" i="1"/>
  <c r="Q106" i="1"/>
  <c r="R106" i="1"/>
  <c r="S106" i="1"/>
  <c r="T106" i="1"/>
  <c r="N107" i="1"/>
  <c r="O107" i="1"/>
  <c r="P107" i="1"/>
  <c r="Q107" i="1"/>
  <c r="R107" i="1"/>
  <c r="S107" i="1"/>
  <c r="T107" i="1"/>
  <c r="N108" i="1"/>
  <c r="O108" i="1" s="1"/>
  <c r="P108" i="1"/>
  <c r="Q108" i="1"/>
  <c r="R108" i="1"/>
  <c r="S108" i="1"/>
  <c r="T108" i="1"/>
  <c r="N109" i="1"/>
  <c r="O109" i="1" s="1"/>
  <c r="P109" i="1"/>
  <c r="Q109" i="1"/>
  <c r="R109" i="1"/>
  <c r="S109" i="1"/>
  <c r="T109" i="1"/>
  <c r="N110" i="1"/>
  <c r="O110" i="1" s="1"/>
  <c r="P110" i="1"/>
  <c r="Q110" i="1"/>
  <c r="R110" i="1"/>
  <c r="S110" i="1"/>
  <c r="T110" i="1"/>
  <c r="N111" i="1"/>
  <c r="O111" i="1"/>
  <c r="P111" i="1"/>
  <c r="Q111" i="1"/>
  <c r="R111" i="1"/>
  <c r="S111" i="1"/>
  <c r="T111" i="1"/>
  <c r="N112" i="1"/>
  <c r="O112" i="1" s="1"/>
  <c r="P112" i="1"/>
  <c r="Q112" i="1"/>
  <c r="R112" i="1"/>
  <c r="S112" i="1"/>
  <c r="T112" i="1"/>
  <c r="N113" i="1"/>
  <c r="O113" i="1" s="1"/>
  <c r="P113" i="1"/>
  <c r="Q113" i="1"/>
  <c r="R113" i="1"/>
  <c r="S113" i="1"/>
  <c r="T113" i="1"/>
  <c r="N114" i="1"/>
  <c r="O114" i="1" s="1"/>
  <c r="P114" i="1"/>
  <c r="Q114" i="1"/>
  <c r="R114" i="1"/>
  <c r="S114" i="1"/>
  <c r="T114" i="1"/>
  <c r="N115" i="1"/>
  <c r="O115" i="1" s="1"/>
  <c r="P115" i="1"/>
  <c r="Q115" i="1"/>
  <c r="R115" i="1"/>
  <c r="S115" i="1"/>
  <c r="T115" i="1"/>
  <c r="N116" i="1"/>
  <c r="O116" i="1" s="1"/>
  <c r="P116" i="1"/>
  <c r="Q116" i="1"/>
  <c r="R116" i="1"/>
  <c r="S116" i="1"/>
  <c r="T116" i="1"/>
  <c r="N117" i="1"/>
  <c r="O117" i="1" s="1"/>
  <c r="P117" i="1"/>
  <c r="Q117" i="1"/>
  <c r="R117" i="1"/>
  <c r="S117" i="1"/>
  <c r="T117" i="1"/>
  <c r="N118" i="1"/>
  <c r="O118" i="1" s="1"/>
  <c r="P118" i="1"/>
  <c r="Q118" i="1"/>
  <c r="R118" i="1"/>
  <c r="S118" i="1"/>
  <c r="T118" i="1"/>
  <c r="N119" i="1"/>
  <c r="O119" i="1"/>
  <c r="P119" i="1"/>
  <c r="Q119" i="1"/>
  <c r="R119" i="1"/>
  <c r="S119" i="1"/>
  <c r="T119" i="1"/>
  <c r="N120" i="1"/>
  <c r="O120" i="1" s="1"/>
  <c r="P120" i="1"/>
  <c r="Q120" i="1"/>
  <c r="R120" i="1"/>
  <c r="S120" i="1"/>
  <c r="T120" i="1"/>
  <c r="N121" i="1"/>
  <c r="O121" i="1" s="1"/>
  <c r="P121" i="1"/>
  <c r="Q121" i="1"/>
  <c r="R121" i="1"/>
  <c r="S121" i="1"/>
  <c r="T121" i="1"/>
  <c r="N122" i="1"/>
  <c r="O122" i="1" s="1"/>
  <c r="P122" i="1"/>
  <c r="Q122" i="1"/>
  <c r="R122" i="1"/>
  <c r="S122" i="1"/>
  <c r="T122" i="1"/>
  <c r="N123" i="1"/>
  <c r="O123" i="1" s="1"/>
  <c r="P123" i="1"/>
  <c r="Q123" i="1"/>
  <c r="R123" i="1"/>
  <c r="S123" i="1"/>
  <c r="T123" i="1"/>
  <c r="N124" i="1"/>
  <c r="O124" i="1" s="1"/>
  <c r="P124" i="1"/>
  <c r="Q124" i="1"/>
  <c r="R124" i="1"/>
  <c r="S124" i="1"/>
  <c r="T124" i="1"/>
  <c r="N125" i="1"/>
  <c r="O125" i="1" s="1"/>
  <c r="P125" i="1"/>
  <c r="Q125" i="1"/>
  <c r="R125" i="1"/>
  <c r="S125" i="1"/>
  <c r="T125" i="1"/>
  <c r="N126" i="1"/>
  <c r="O126" i="1" s="1"/>
  <c r="P126" i="1"/>
  <c r="Q126" i="1"/>
  <c r="R126" i="1"/>
  <c r="S126" i="1"/>
  <c r="T126" i="1"/>
  <c r="N127" i="1"/>
  <c r="O127" i="1"/>
  <c r="P127" i="1"/>
  <c r="Q127" i="1"/>
  <c r="R127" i="1"/>
  <c r="S127" i="1"/>
  <c r="T127" i="1"/>
  <c r="N128" i="1"/>
  <c r="O128" i="1" s="1"/>
  <c r="P128" i="1"/>
  <c r="Q128" i="1"/>
  <c r="R128" i="1"/>
  <c r="S128" i="1"/>
  <c r="T128" i="1"/>
  <c r="N129" i="1"/>
  <c r="O129" i="1" s="1"/>
  <c r="P129" i="1"/>
  <c r="Q129" i="1"/>
  <c r="R129" i="1"/>
  <c r="S129" i="1"/>
  <c r="T129" i="1"/>
  <c r="N130" i="1"/>
  <c r="O130" i="1" s="1"/>
  <c r="P130" i="1"/>
  <c r="Q130" i="1"/>
  <c r="R130" i="1"/>
  <c r="S130" i="1"/>
  <c r="T130" i="1"/>
  <c r="N131" i="1"/>
  <c r="O131" i="1" s="1"/>
  <c r="P131" i="1"/>
  <c r="Q131" i="1"/>
  <c r="R131" i="1"/>
  <c r="S131" i="1"/>
  <c r="T131" i="1"/>
  <c r="N132" i="1"/>
  <c r="O132" i="1" s="1"/>
  <c r="P132" i="1"/>
  <c r="Q132" i="1"/>
  <c r="R132" i="1"/>
  <c r="S132" i="1"/>
  <c r="T132" i="1"/>
  <c r="N133" i="1"/>
  <c r="O133" i="1" s="1"/>
  <c r="P133" i="1"/>
  <c r="Q133" i="1"/>
  <c r="R133" i="1"/>
  <c r="S133" i="1"/>
  <c r="T133" i="1"/>
  <c r="N134" i="1"/>
  <c r="O134" i="1" s="1"/>
  <c r="P134" i="1"/>
  <c r="Q134" i="1"/>
  <c r="R134" i="1"/>
  <c r="S134" i="1"/>
  <c r="T134" i="1"/>
  <c r="N135" i="1"/>
  <c r="O135" i="1"/>
  <c r="P135" i="1"/>
  <c r="Q135" i="1"/>
  <c r="R135" i="1"/>
  <c r="S135" i="1"/>
  <c r="T135" i="1"/>
  <c r="N136" i="1"/>
  <c r="O136" i="1" s="1"/>
  <c r="P136" i="1"/>
  <c r="Q136" i="1"/>
  <c r="R136" i="1"/>
  <c r="S136" i="1"/>
  <c r="T136" i="1"/>
  <c r="N137" i="1"/>
  <c r="O137" i="1" s="1"/>
  <c r="P137" i="1"/>
  <c r="Q137" i="1"/>
  <c r="R137" i="1"/>
  <c r="S137" i="1"/>
  <c r="T137" i="1"/>
  <c r="N138" i="1"/>
  <c r="O138" i="1" s="1"/>
  <c r="P138" i="1"/>
  <c r="Q138" i="1"/>
  <c r="R138" i="1"/>
  <c r="S138" i="1"/>
  <c r="T138" i="1"/>
  <c r="N139" i="1"/>
  <c r="O139" i="1" s="1"/>
  <c r="P139" i="1"/>
  <c r="Q139" i="1"/>
  <c r="R139" i="1"/>
  <c r="S139" i="1"/>
  <c r="T139" i="1"/>
  <c r="N140" i="1"/>
  <c r="O140" i="1" s="1"/>
  <c r="P140" i="1"/>
  <c r="Q140" i="1"/>
  <c r="R140" i="1"/>
  <c r="S140" i="1"/>
  <c r="T140" i="1"/>
  <c r="N141" i="1"/>
  <c r="O141" i="1" s="1"/>
  <c r="P141" i="1"/>
  <c r="Q141" i="1"/>
  <c r="R141" i="1"/>
  <c r="S141" i="1"/>
  <c r="T141" i="1"/>
  <c r="N142" i="1"/>
  <c r="O142" i="1" s="1"/>
  <c r="P142" i="1"/>
  <c r="Q142" i="1"/>
  <c r="R142" i="1"/>
  <c r="S142" i="1"/>
  <c r="T142" i="1"/>
  <c r="N143" i="1"/>
  <c r="O143" i="1"/>
  <c r="P143" i="1"/>
  <c r="Q143" i="1"/>
  <c r="R143" i="1"/>
  <c r="S143" i="1"/>
  <c r="T143" i="1"/>
  <c r="N144" i="1"/>
  <c r="O144" i="1" s="1"/>
  <c r="P144" i="1"/>
  <c r="Q144" i="1"/>
  <c r="R144" i="1"/>
  <c r="S144" i="1"/>
  <c r="T144" i="1"/>
  <c r="N145" i="1"/>
  <c r="O145" i="1" s="1"/>
  <c r="P145" i="1"/>
  <c r="Q145" i="1"/>
  <c r="R145" i="1"/>
  <c r="S145" i="1"/>
  <c r="T145" i="1"/>
  <c r="N146" i="1"/>
  <c r="O146" i="1" s="1"/>
  <c r="P146" i="1"/>
  <c r="Q146" i="1"/>
  <c r="R146" i="1"/>
  <c r="S146" i="1"/>
  <c r="T146" i="1"/>
  <c r="N147" i="1"/>
  <c r="O147" i="1" s="1"/>
  <c r="P147" i="1"/>
  <c r="Q147" i="1"/>
  <c r="R147" i="1"/>
  <c r="S147" i="1"/>
  <c r="T147" i="1"/>
  <c r="N148" i="1"/>
  <c r="O148" i="1" s="1"/>
  <c r="P148" i="1"/>
  <c r="Q148" i="1"/>
  <c r="R148" i="1"/>
  <c r="S148" i="1"/>
  <c r="T148" i="1"/>
  <c r="N149" i="1"/>
  <c r="O149" i="1" s="1"/>
  <c r="P149" i="1"/>
  <c r="Q149" i="1"/>
  <c r="R149" i="1"/>
  <c r="S149" i="1"/>
  <c r="T149" i="1"/>
  <c r="N150" i="1"/>
  <c r="O150" i="1" s="1"/>
  <c r="P150" i="1"/>
  <c r="Q150" i="1"/>
  <c r="R150" i="1"/>
  <c r="S150" i="1"/>
  <c r="T150" i="1"/>
  <c r="N151" i="1"/>
  <c r="O151" i="1"/>
  <c r="P151" i="1"/>
  <c r="Q151" i="1"/>
  <c r="R151" i="1"/>
  <c r="S151" i="1"/>
  <c r="T151" i="1"/>
  <c r="N152" i="1"/>
  <c r="O152" i="1" s="1"/>
  <c r="P152" i="1"/>
  <c r="Q152" i="1"/>
  <c r="R152" i="1"/>
  <c r="S152" i="1"/>
  <c r="T152" i="1"/>
  <c r="N153" i="1"/>
  <c r="O153" i="1" s="1"/>
  <c r="P153" i="1"/>
  <c r="Q153" i="1"/>
  <c r="R153" i="1"/>
  <c r="S153" i="1"/>
  <c r="T153" i="1"/>
  <c r="N154" i="1"/>
  <c r="O154" i="1" s="1"/>
  <c r="P154" i="1"/>
  <c r="Q154" i="1"/>
  <c r="R154" i="1"/>
  <c r="S154" i="1"/>
  <c r="T154" i="1"/>
  <c r="N155" i="1"/>
  <c r="O155" i="1" s="1"/>
  <c r="P155" i="1"/>
  <c r="Q155" i="1"/>
  <c r="R155" i="1"/>
  <c r="S155" i="1"/>
  <c r="T155" i="1"/>
  <c r="N156" i="1"/>
  <c r="O156" i="1" s="1"/>
  <c r="P156" i="1"/>
  <c r="Q156" i="1"/>
  <c r="R156" i="1"/>
  <c r="S156" i="1"/>
  <c r="T156" i="1"/>
  <c r="N157" i="1"/>
  <c r="O157" i="1" s="1"/>
  <c r="P157" i="1"/>
  <c r="Q157" i="1"/>
  <c r="R157" i="1"/>
  <c r="S157" i="1"/>
  <c r="T157" i="1"/>
  <c r="N158" i="1"/>
  <c r="O158" i="1" s="1"/>
  <c r="P158" i="1"/>
  <c r="Q158" i="1"/>
  <c r="R158" i="1"/>
  <c r="S158" i="1"/>
  <c r="T158" i="1"/>
  <c r="N159" i="1"/>
  <c r="O159" i="1"/>
  <c r="P159" i="1"/>
  <c r="Q159" i="1"/>
  <c r="R159" i="1"/>
  <c r="S159" i="1"/>
  <c r="T159" i="1"/>
  <c r="N160" i="1"/>
  <c r="O160" i="1" s="1"/>
  <c r="P160" i="1"/>
  <c r="Q160" i="1"/>
  <c r="R160" i="1"/>
  <c r="S160" i="1"/>
  <c r="T160" i="1"/>
  <c r="N161" i="1"/>
  <c r="O161" i="1" s="1"/>
  <c r="P161" i="1"/>
  <c r="Q161" i="1"/>
  <c r="R161" i="1"/>
  <c r="S161" i="1"/>
  <c r="T161" i="1"/>
  <c r="N162" i="1"/>
  <c r="O162" i="1" s="1"/>
  <c r="P162" i="1"/>
  <c r="Q162" i="1"/>
  <c r="R162" i="1"/>
  <c r="S162" i="1"/>
  <c r="T162" i="1"/>
  <c r="N163" i="1"/>
  <c r="O163" i="1" s="1"/>
  <c r="P163" i="1"/>
  <c r="Q163" i="1"/>
  <c r="R163" i="1"/>
  <c r="S163" i="1"/>
  <c r="T163" i="1"/>
  <c r="N164" i="1"/>
  <c r="O164" i="1" s="1"/>
  <c r="P164" i="1"/>
  <c r="Q164" i="1"/>
  <c r="R164" i="1"/>
  <c r="S164" i="1"/>
  <c r="T164" i="1"/>
  <c r="N165" i="1"/>
  <c r="O165" i="1" s="1"/>
  <c r="P165" i="1"/>
  <c r="Q165" i="1"/>
  <c r="R165" i="1"/>
  <c r="S165" i="1"/>
  <c r="T165" i="1"/>
  <c r="N166" i="1"/>
  <c r="O166" i="1" s="1"/>
  <c r="P166" i="1"/>
  <c r="Q166" i="1"/>
  <c r="R166" i="1"/>
  <c r="S166" i="1"/>
  <c r="T166" i="1"/>
  <c r="N167" i="1"/>
  <c r="O167" i="1"/>
  <c r="P167" i="1"/>
  <c r="Q167" i="1"/>
  <c r="R167" i="1"/>
  <c r="S167" i="1"/>
  <c r="T167" i="1"/>
  <c r="N168" i="1"/>
  <c r="O168" i="1" s="1"/>
  <c r="P168" i="1"/>
  <c r="Q168" i="1"/>
  <c r="R168" i="1"/>
  <c r="S168" i="1"/>
  <c r="T168" i="1"/>
  <c r="N169" i="1"/>
  <c r="O169" i="1" s="1"/>
  <c r="P169" i="1"/>
  <c r="Q169" i="1"/>
  <c r="R169" i="1"/>
  <c r="S169" i="1"/>
  <c r="T169" i="1"/>
  <c r="N170" i="1"/>
  <c r="O170" i="1" s="1"/>
  <c r="P170" i="1"/>
  <c r="Q170" i="1"/>
  <c r="R170" i="1"/>
  <c r="S170" i="1"/>
  <c r="T170" i="1"/>
  <c r="N171" i="1"/>
  <c r="O171" i="1" s="1"/>
  <c r="P171" i="1"/>
  <c r="Q171" i="1"/>
  <c r="R171" i="1"/>
  <c r="S171" i="1"/>
  <c r="T171" i="1"/>
  <c r="N172" i="1"/>
  <c r="O172" i="1" s="1"/>
  <c r="P172" i="1"/>
  <c r="Q172" i="1"/>
  <c r="R172" i="1"/>
  <c r="S172" i="1"/>
  <c r="T172" i="1"/>
  <c r="N173" i="1"/>
  <c r="O173" i="1" s="1"/>
  <c r="P173" i="1"/>
  <c r="Q173" i="1"/>
  <c r="R173" i="1"/>
  <c r="S173" i="1"/>
  <c r="T173" i="1"/>
  <c r="N174" i="1"/>
  <c r="O174" i="1" s="1"/>
  <c r="P174" i="1"/>
  <c r="Q174" i="1"/>
  <c r="R174" i="1"/>
  <c r="S174" i="1"/>
  <c r="T174" i="1"/>
  <c r="N175" i="1"/>
  <c r="O175" i="1"/>
  <c r="P175" i="1"/>
  <c r="Q175" i="1"/>
  <c r="R175" i="1"/>
  <c r="S175" i="1"/>
  <c r="T175" i="1"/>
  <c r="N176" i="1"/>
  <c r="O176" i="1" s="1"/>
  <c r="P176" i="1"/>
  <c r="Q176" i="1"/>
  <c r="R176" i="1"/>
  <c r="S176" i="1"/>
  <c r="T176" i="1"/>
  <c r="N177" i="1"/>
  <c r="O177" i="1" s="1"/>
  <c r="P177" i="1"/>
  <c r="Q177" i="1"/>
  <c r="R177" i="1"/>
  <c r="S177" i="1"/>
  <c r="T177" i="1"/>
  <c r="N178" i="1"/>
  <c r="O178" i="1" s="1"/>
  <c r="P178" i="1"/>
  <c r="Q178" i="1"/>
  <c r="R178" i="1"/>
  <c r="S178" i="1"/>
  <c r="T178" i="1"/>
  <c r="N179" i="1"/>
  <c r="O179" i="1" s="1"/>
  <c r="P179" i="1"/>
  <c r="Q179" i="1"/>
  <c r="R179" i="1"/>
  <c r="S179" i="1"/>
  <c r="T179" i="1"/>
  <c r="N180" i="1"/>
  <c r="O180" i="1" s="1"/>
  <c r="P180" i="1"/>
  <c r="Q180" i="1"/>
  <c r="R180" i="1"/>
  <c r="S180" i="1"/>
  <c r="T180" i="1"/>
  <c r="N181" i="1"/>
  <c r="O181" i="1" s="1"/>
  <c r="P181" i="1"/>
  <c r="Q181" i="1"/>
  <c r="R181" i="1"/>
  <c r="S181" i="1"/>
  <c r="T181" i="1"/>
  <c r="N182" i="1"/>
  <c r="O182" i="1" s="1"/>
  <c r="P182" i="1"/>
  <c r="Q182" i="1"/>
  <c r="R182" i="1"/>
  <c r="S182" i="1"/>
  <c r="T182" i="1"/>
  <c r="N183" i="1"/>
  <c r="O183" i="1" s="1"/>
  <c r="P183" i="1"/>
  <c r="Q183" i="1"/>
  <c r="R183" i="1"/>
  <c r="S183" i="1"/>
  <c r="T183" i="1"/>
  <c r="N184" i="1"/>
  <c r="O184" i="1"/>
  <c r="P184" i="1"/>
  <c r="Q184" i="1"/>
  <c r="R184" i="1"/>
  <c r="S184" i="1"/>
  <c r="T184" i="1"/>
  <c r="N185" i="1"/>
  <c r="O185" i="1" s="1"/>
  <c r="P185" i="1"/>
  <c r="Q185" i="1"/>
  <c r="R185" i="1"/>
  <c r="S185" i="1"/>
  <c r="T185" i="1"/>
  <c r="N186" i="1"/>
  <c r="O186" i="1" s="1"/>
  <c r="P186" i="1"/>
  <c r="Q186" i="1"/>
  <c r="R186" i="1"/>
  <c r="S186" i="1"/>
  <c r="T186" i="1"/>
  <c r="N187" i="1"/>
  <c r="O187" i="1" s="1"/>
  <c r="P187" i="1"/>
  <c r="Q187" i="1"/>
  <c r="R187" i="1"/>
  <c r="S187" i="1"/>
  <c r="T187" i="1"/>
  <c r="N188" i="1"/>
  <c r="O188" i="1" s="1"/>
  <c r="P188" i="1"/>
  <c r="Q188" i="1"/>
  <c r="R188" i="1"/>
  <c r="S188" i="1"/>
  <c r="T188" i="1"/>
  <c r="N189" i="1"/>
  <c r="O189" i="1" s="1"/>
  <c r="P189" i="1"/>
  <c r="Q189" i="1"/>
  <c r="R189" i="1"/>
  <c r="S189" i="1"/>
  <c r="T189" i="1"/>
  <c r="N190" i="1"/>
  <c r="O190" i="1" s="1"/>
  <c r="P190" i="1"/>
  <c r="Q190" i="1"/>
  <c r="R190" i="1"/>
  <c r="S190" i="1"/>
  <c r="T190" i="1"/>
  <c r="N191" i="1"/>
  <c r="O191" i="1" s="1"/>
  <c r="P191" i="1"/>
  <c r="Q191" i="1"/>
  <c r="R191" i="1"/>
  <c r="S191" i="1"/>
  <c r="T191" i="1"/>
  <c r="N192" i="1"/>
  <c r="O192" i="1"/>
  <c r="P192" i="1"/>
  <c r="Q192" i="1"/>
  <c r="R192" i="1"/>
  <c r="S192" i="1"/>
  <c r="T192" i="1"/>
  <c r="N193" i="1"/>
  <c r="O193" i="1" s="1"/>
  <c r="P193" i="1"/>
  <c r="Q193" i="1"/>
  <c r="R193" i="1"/>
  <c r="S193" i="1"/>
  <c r="T193" i="1"/>
  <c r="N194" i="1"/>
  <c r="O194" i="1" s="1"/>
  <c r="P194" i="1"/>
  <c r="Q194" i="1"/>
  <c r="R194" i="1"/>
  <c r="S194" i="1"/>
  <c r="T194" i="1"/>
  <c r="N195" i="1"/>
  <c r="O195" i="1" s="1"/>
  <c r="P195" i="1"/>
  <c r="Q195" i="1"/>
  <c r="R195" i="1"/>
  <c r="S195" i="1"/>
  <c r="T195" i="1"/>
  <c r="N196" i="1"/>
  <c r="O196" i="1"/>
  <c r="P196" i="1"/>
  <c r="Q196" i="1"/>
  <c r="R196" i="1"/>
  <c r="S196" i="1"/>
  <c r="T196" i="1"/>
  <c r="N197" i="1"/>
  <c r="O197" i="1" s="1"/>
  <c r="P197" i="1"/>
  <c r="Q197" i="1"/>
  <c r="R197" i="1"/>
  <c r="S197" i="1"/>
  <c r="T197" i="1"/>
  <c r="N198" i="1"/>
  <c r="O198" i="1" s="1"/>
  <c r="P198" i="1"/>
  <c r="Q198" i="1"/>
  <c r="R198" i="1"/>
  <c r="S198" i="1"/>
  <c r="T198" i="1"/>
  <c r="N199" i="1"/>
  <c r="O199" i="1" s="1"/>
  <c r="P199" i="1"/>
  <c r="Q199" i="1"/>
  <c r="R199" i="1"/>
  <c r="S199" i="1"/>
  <c r="T199" i="1"/>
  <c r="N200" i="1"/>
  <c r="O200" i="1"/>
  <c r="P200" i="1"/>
  <c r="Q200" i="1"/>
  <c r="R200" i="1"/>
  <c r="S200" i="1"/>
  <c r="T200" i="1"/>
  <c r="N201" i="1"/>
  <c r="O201" i="1" s="1"/>
  <c r="P201" i="1"/>
  <c r="Q201" i="1"/>
  <c r="R201" i="1"/>
  <c r="S201" i="1"/>
  <c r="T201" i="1"/>
  <c r="N202" i="1"/>
  <c r="O202" i="1" s="1"/>
  <c r="P202" i="1"/>
  <c r="Q202" i="1"/>
  <c r="R202" i="1"/>
  <c r="S202" i="1"/>
  <c r="T202" i="1"/>
  <c r="N203" i="1"/>
  <c r="O203" i="1" s="1"/>
  <c r="P203" i="1"/>
  <c r="Q203" i="1"/>
  <c r="R203" i="1"/>
  <c r="S203" i="1"/>
  <c r="T203" i="1"/>
  <c r="N204" i="1"/>
  <c r="O204" i="1"/>
  <c r="P204" i="1"/>
  <c r="Q204" i="1"/>
  <c r="R204" i="1"/>
  <c r="S204" i="1"/>
  <c r="T204" i="1"/>
  <c r="N205" i="1"/>
  <c r="O205" i="1" s="1"/>
  <c r="P205" i="1"/>
  <c r="Q205" i="1"/>
  <c r="R205" i="1"/>
  <c r="S205" i="1"/>
  <c r="T205" i="1"/>
  <c r="N206" i="1"/>
  <c r="O206" i="1" s="1"/>
  <c r="P206" i="1"/>
  <c r="Q206" i="1"/>
  <c r="R206" i="1"/>
  <c r="S206" i="1"/>
  <c r="T206" i="1"/>
  <c r="N207" i="1"/>
  <c r="O207" i="1" s="1"/>
  <c r="P207" i="1"/>
  <c r="Q207" i="1"/>
  <c r="R207" i="1"/>
  <c r="S207" i="1"/>
  <c r="T207" i="1"/>
  <c r="N208" i="1"/>
  <c r="O208" i="1"/>
  <c r="P208" i="1"/>
  <c r="Q208" i="1"/>
  <c r="R208" i="1"/>
  <c r="S208" i="1"/>
  <c r="T208" i="1"/>
  <c r="N209" i="1"/>
  <c r="O209" i="1" s="1"/>
  <c r="P209" i="1"/>
  <c r="Q209" i="1"/>
  <c r="R209" i="1"/>
  <c r="S209" i="1"/>
  <c r="T209" i="1"/>
  <c r="N210" i="1"/>
  <c r="O210" i="1" s="1"/>
  <c r="P210" i="1"/>
  <c r="Q210" i="1"/>
  <c r="R210" i="1"/>
  <c r="S210" i="1"/>
  <c r="T210" i="1"/>
  <c r="N211" i="1"/>
  <c r="O211" i="1" s="1"/>
  <c r="P211" i="1"/>
  <c r="Q211" i="1"/>
  <c r="R211" i="1"/>
  <c r="S211" i="1"/>
  <c r="T211" i="1"/>
  <c r="N212" i="1"/>
  <c r="O212" i="1"/>
  <c r="P212" i="1"/>
  <c r="Q212" i="1"/>
  <c r="R212" i="1"/>
  <c r="S212" i="1"/>
  <c r="T212" i="1"/>
  <c r="N213" i="1"/>
  <c r="O213" i="1" s="1"/>
  <c r="P213" i="1"/>
  <c r="Q213" i="1"/>
  <c r="R213" i="1"/>
  <c r="S213" i="1"/>
  <c r="T213" i="1"/>
  <c r="N214" i="1"/>
  <c r="O214" i="1" s="1"/>
  <c r="P214" i="1"/>
  <c r="Q214" i="1"/>
  <c r="R214" i="1"/>
  <c r="S214" i="1"/>
  <c r="T214" i="1"/>
  <c r="N215" i="1"/>
  <c r="O215" i="1" s="1"/>
  <c r="P215" i="1"/>
  <c r="Q215" i="1"/>
  <c r="R215" i="1"/>
  <c r="S215" i="1"/>
  <c r="T215" i="1"/>
  <c r="N216" i="1"/>
  <c r="O216" i="1"/>
  <c r="P216" i="1"/>
  <c r="Q216" i="1"/>
  <c r="R216" i="1"/>
  <c r="S216" i="1"/>
  <c r="T216" i="1"/>
  <c r="N217" i="1"/>
  <c r="O217" i="1" s="1"/>
  <c r="P217" i="1"/>
  <c r="Q217" i="1"/>
  <c r="R217" i="1"/>
  <c r="S217" i="1"/>
  <c r="T217" i="1"/>
  <c r="N218" i="1"/>
  <c r="O218" i="1" s="1"/>
  <c r="P218" i="1"/>
  <c r="Q218" i="1"/>
  <c r="R218" i="1"/>
  <c r="S218" i="1"/>
  <c r="T218" i="1"/>
  <c r="N219" i="1"/>
  <c r="O219" i="1" s="1"/>
  <c r="P219" i="1"/>
  <c r="Q219" i="1"/>
  <c r="R219" i="1"/>
  <c r="S219" i="1"/>
  <c r="T219" i="1"/>
  <c r="N220" i="1"/>
  <c r="O220" i="1"/>
  <c r="P220" i="1"/>
  <c r="Q220" i="1"/>
  <c r="R220" i="1"/>
  <c r="S220" i="1"/>
  <c r="T220" i="1"/>
  <c r="N221" i="1"/>
  <c r="O221" i="1" s="1"/>
  <c r="P221" i="1"/>
  <c r="Q221" i="1"/>
  <c r="R221" i="1"/>
  <c r="S221" i="1"/>
  <c r="T221" i="1"/>
  <c r="N222" i="1"/>
  <c r="O222" i="1" s="1"/>
  <c r="P222" i="1"/>
  <c r="Q222" i="1"/>
  <c r="R222" i="1"/>
  <c r="S222" i="1"/>
  <c r="T222" i="1"/>
  <c r="N223" i="1"/>
  <c r="O223" i="1" s="1"/>
  <c r="P223" i="1"/>
  <c r="Q223" i="1"/>
  <c r="R223" i="1"/>
  <c r="S223" i="1"/>
  <c r="T223" i="1"/>
  <c r="N224" i="1"/>
  <c r="O224" i="1"/>
  <c r="P224" i="1"/>
  <c r="Q224" i="1"/>
  <c r="R224" i="1"/>
  <c r="S224" i="1"/>
  <c r="T224" i="1"/>
  <c r="N225" i="1"/>
  <c r="O225" i="1" s="1"/>
  <c r="P225" i="1"/>
  <c r="Q225" i="1"/>
  <c r="R225" i="1"/>
  <c r="S225" i="1"/>
  <c r="T225" i="1"/>
  <c r="N226" i="1"/>
  <c r="O226" i="1" s="1"/>
  <c r="P226" i="1"/>
  <c r="Q226" i="1"/>
  <c r="R226" i="1"/>
  <c r="S226" i="1"/>
  <c r="T226" i="1"/>
  <c r="N227" i="1"/>
  <c r="O227" i="1" s="1"/>
  <c r="P227" i="1"/>
  <c r="Q227" i="1"/>
  <c r="R227" i="1"/>
  <c r="S227" i="1"/>
  <c r="T227" i="1"/>
  <c r="N228" i="1"/>
  <c r="O228" i="1"/>
  <c r="P228" i="1"/>
  <c r="Q228" i="1"/>
  <c r="R228" i="1"/>
  <c r="S228" i="1"/>
  <c r="T228" i="1"/>
  <c r="N229" i="1"/>
  <c r="O229" i="1" s="1"/>
  <c r="P229" i="1"/>
  <c r="Q229" i="1"/>
  <c r="R229" i="1"/>
  <c r="S229" i="1"/>
  <c r="T229" i="1"/>
  <c r="N230" i="1"/>
  <c r="O230" i="1" s="1"/>
  <c r="P230" i="1"/>
  <c r="Q230" i="1"/>
  <c r="R230" i="1"/>
  <c r="S230" i="1"/>
  <c r="T230" i="1"/>
  <c r="N231" i="1"/>
  <c r="O231" i="1" s="1"/>
  <c r="P231" i="1"/>
  <c r="Q231" i="1"/>
  <c r="R231" i="1"/>
  <c r="S231" i="1"/>
  <c r="T231" i="1"/>
  <c r="N232" i="1"/>
  <c r="O232" i="1"/>
  <c r="P232" i="1"/>
  <c r="Q232" i="1"/>
  <c r="R232" i="1"/>
  <c r="S232" i="1"/>
  <c r="T232" i="1"/>
  <c r="N233" i="1"/>
  <c r="O233" i="1" s="1"/>
  <c r="P233" i="1"/>
  <c r="Q233" i="1"/>
  <c r="R233" i="1"/>
  <c r="S233" i="1"/>
  <c r="T233" i="1"/>
  <c r="N234" i="1"/>
  <c r="O234" i="1" s="1"/>
  <c r="P234" i="1"/>
  <c r="Q234" i="1"/>
  <c r="R234" i="1"/>
  <c r="S234" i="1"/>
  <c r="T234" i="1"/>
  <c r="N235" i="1"/>
  <c r="O235" i="1" s="1"/>
  <c r="P235" i="1"/>
  <c r="Q235" i="1"/>
  <c r="R235" i="1"/>
  <c r="S235" i="1"/>
  <c r="T235" i="1"/>
  <c r="N236" i="1"/>
  <c r="O236" i="1"/>
  <c r="P236" i="1"/>
  <c r="Q236" i="1"/>
  <c r="R236" i="1"/>
  <c r="S236" i="1"/>
  <c r="T236" i="1"/>
  <c r="N237" i="1"/>
  <c r="O237" i="1" s="1"/>
  <c r="P237" i="1"/>
  <c r="Q237" i="1"/>
  <c r="R237" i="1"/>
  <c r="S237" i="1"/>
  <c r="T237" i="1"/>
  <c r="N238" i="1"/>
  <c r="O238" i="1" s="1"/>
  <c r="P238" i="1"/>
  <c r="Q238" i="1"/>
  <c r="R238" i="1"/>
  <c r="S238" i="1"/>
  <c r="T238" i="1"/>
  <c r="N239" i="1"/>
  <c r="O239" i="1" s="1"/>
  <c r="P239" i="1"/>
  <c r="Q239" i="1"/>
  <c r="R239" i="1"/>
  <c r="S239" i="1"/>
  <c r="T239" i="1"/>
  <c r="N240" i="1"/>
  <c r="O240" i="1"/>
  <c r="P240" i="1"/>
  <c r="Q240" i="1"/>
  <c r="R240" i="1"/>
  <c r="S240" i="1"/>
  <c r="T240" i="1"/>
  <c r="N241" i="1"/>
  <c r="O241" i="1" s="1"/>
  <c r="P241" i="1"/>
  <c r="Q241" i="1"/>
  <c r="R241" i="1"/>
  <c r="S241" i="1"/>
  <c r="T241" i="1"/>
  <c r="N242" i="1"/>
  <c r="O242" i="1" s="1"/>
  <c r="P242" i="1"/>
  <c r="Q242" i="1"/>
  <c r="R242" i="1"/>
  <c r="S242" i="1"/>
  <c r="T242" i="1"/>
  <c r="N243" i="1"/>
  <c r="O243" i="1" s="1"/>
  <c r="P243" i="1"/>
  <c r="Q243" i="1"/>
  <c r="R243" i="1"/>
  <c r="S243" i="1"/>
  <c r="T243" i="1"/>
  <c r="N244" i="1"/>
  <c r="O244" i="1"/>
  <c r="P244" i="1"/>
  <c r="Q244" i="1"/>
  <c r="R244" i="1"/>
  <c r="S244" i="1"/>
  <c r="T244" i="1"/>
  <c r="N245" i="1"/>
  <c r="O245" i="1" s="1"/>
  <c r="P245" i="1"/>
  <c r="Q245" i="1"/>
  <c r="R245" i="1"/>
  <c r="S245" i="1"/>
  <c r="T245" i="1"/>
  <c r="N246" i="1"/>
  <c r="O246" i="1" s="1"/>
  <c r="P246" i="1"/>
  <c r="Q246" i="1"/>
  <c r="R246" i="1"/>
  <c r="S246" i="1"/>
  <c r="T246" i="1"/>
  <c r="N247" i="1"/>
  <c r="O247" i="1" s="1"/>
  <c r="P247" i="1"/>
  <c r="Q247" i="1"/>
  <c r="R247" i="1"/>
  <c r="S247" i="1"/>
  <c r="T247" i="1"/>
  <c r="N248" i="1"/>
  <c r="O248" i="1"/>
  <c r="P248" i="1"/>
  <c r="Q248" i="1"/>
  <c r="R248" i="1"/>
  <c r="S248" i="1"/>
  <c r="T248" i="1"/>
  <c r="N249" i="1"/>
  <c r="O249" i="1" s="1"/>
  <c r="P249" i="1"/>
  <c r="Q249" i="1"/>
  <c r="R249" i="1"/>
  <c r="S249" i="1"/>
  <c r="T249" i="1"/>
  <c r="N250" i="1"/>
  <c r="O250" i="1" s="1"/>
  <c r="P250" i="1"/>
  <c r="Q250" i="1"/>
  <c r="R250" i="1"/>
  <c r="S250" i="1"/>
  <c r="T250" i="1"/>
  <c r="N251" i="1"/>
  <c r="O251" i="1" s="1"/>
  <c r="P251" i="1"/>
  <c r="Q251" i="1"/>
  <c r="R251" i="1"/>
  <c r="S251" i="1"/>
  <c r="T251" i="1"/>
  <c r="N252" i="1"/>
  <c r="O252" i="1"/>
  <c r="P252" i="1"/>
  <c r="Q252" i="1"/>
  <c r="R252" i="1"/>
  <c r="S252" i="1"/>
  <c r="T252" i="1"/>
  <c r="N253" i="1"/>
  <c r="O253" i="1" s="1"/>
  <c r="P253" i="1"/>
  <c r="Q253" i="1"/>
  <c r="R253" i="1"/>
  <c r="S253" i="1"/>
  <c r="T253" i="1"/>
  <c r="N254" i="1"/>
  <c r="O254" i="1" s="1"/>
  <c r="P254" i="1"/>
  <c r="Q254" i="1"/>
  <c r="R254" i="1"/>
  <c r="S254" i="1"/>
  <c r="T254" i="1"/>
  <c r="N255" i="1"/>
  <c r="O255" i="1" s="1"/>
  <c r="P255" i="1"/>
  <c r="Q255" i="1"/>
  <c r="R255" i="1"/>
  <c r="S255" i="1"/>
  <c r="T255" i="1"/>
  <c r="N256" i="1"/>
  <c r="O256" i="1"/>
  <c r="P256" i="1"/>
  <c r="Q256" i="1"/>
  <c r="R256" i="1"/>
  <c r="S256" i="1"/>
  <c r="T256" i="1"/>
  <c r="N257" i="1"/>
  <c r="O257" i="1" s="1"/>
  <c r="P257" i="1"/>
  <c r="Q257" i="1"/>
  <c r="R257" i="1"/>
  <c r="S257" i="1"/>
  <c r="T257" i="1"/>
  <c r="N258" i="1"/>
  <c r="O258" i="1" s="1"/>
  <c r="P258" i="1"/>
  <c r="Q258" i="1"/>
  <c r="R258" i="1"/>
  <c r="S258" i="1"/>
  <c r="T258" i="1"/>
  <c r="N259" i="1"/>
  <c r="O259" i="1" s="1"/>
  <c r="P259" i="1"/>
  <c r="Q259" i="1"/>
  <c r="R259" i="1"/>
  <c r="S259" i="1"/>
  <c r="T259" i="1"/>
  <c r="N260" i="1"/>
  <c r="O260" i="1"/>
  <c r="P260" i="1"/>
  <c r="Q260" i="1"/>
  <c r="R260" i="1"/>
  <c r="S260" i="1"/>
  <c r="T260" i="1"/>
  <c r="N261" i="1"/>
  <c r="O261" i="1" s="1"/>
  <c r="P261" i="1"/>
  <c r="Q261" i="1"/>
  <c r="R261" i="1"/>
  <c r="S261" i="1"/>
  <c r="T261" i="1"/>
  <c r="N262" i="1"/>
  <c r="O262" i="1" s="1"/>
  <c r="P262" i="1"/>
  <c r="Q262" i="1"/>
  <c r="R262" i="1"/>
  <c r="S262" i="1"/>
  <c r="T262" i="1"/>
  <c r="N263" i="1"/>
  <c r="O263" i="1" s="1"/>
  <c r="P263" i="1"/>
  <c r="Q263" i="1"/>
  <c r="R263" i="1"/>
  <c r="S263" i="1"/>
  <c r="T263" i="1"/>
  <c r="N264" i="1"/>
  <c r="O264" i="1" s="1"/>
  <c r="P264" i="1"/>
  <c r="Q264" i="1"/>
  <c r="R264" i="1"/>
  <c r="S264" i="1"/>
  <c r="T264" i="1"/>
  <c r="N265" i="1"/>
  <c r="O265" i="1" s="1"/>
  <c r="P265" i="1"/>
  <c r="Q265" i="1"/>
  <c r="R265" i="1"/>
  <c r="S265" i="1"/>
  <c r="T265" i="1"/>
  <c r="N266" i="1"/>
  <c r="O266" i="1" s="1"/>
  <c r="P266" i="1"/>
  <c r="Q266" i="1"/>
  <c r="R266" i="1"/>
  <c r="S266" i="1"/>
  <c r="T266" i="1"/>
  <c r="N267" i="1"/>
  <c r="O267" i="1" s="1"/>
  <c r="P267" i="1"/>
  <c r="Q267" i="1"/>
  <c r="R267" i="1"/>
  <c r="S267" i="1"/>
  <c r="T267" i="1"/>
  <c r="N268" i="1"/>
  <c r="O268" i="1"/>
  <c r="P268" i="1"/>
  <c r="Q268" i="1"/>
  <c r="R268" i="1"/>
  <c r="S268" i="1"/>
  <c r="T268" i="1"/>
  <c r="N269" i="1"/>
  <c r="O269" i="1" s="1"/>
  <c r="P269" i="1"/>
  <c r="Q269" i="1"/>
  <c r="R269" i="1"/>
  <c r="S269" i="1"/>
  <c r="T269" i="1"/>
  <c r="N270" i="1"/>
  <c r="O270" i="1" s="1"/>
  <c r="P270" i="1"/>
  <c r="Q270" i="1"/>
  <c r="R270" i="1"/>
  <c r="S270" i="1"/>
  <c r="T270" i="1"/>
  <c r="N271" i="1"/>
  <c r="O271" i="1" s="1"/>
  <c r="P271" i="1"/>
  <c r="Q271" i="1"/>
  <c r="R271" i="1"/>
  <c r="S271" i="1"/>
  <c r="T271" i="1"/>
  <c r="N272" i="1"/>
  <c r="O272" i="1"/>
  <c r="P272" i="1"/>
  <c r="Q272" i="1"/>
  <c r="R272" i="1"/>
  <c r="S272" i="1"/>
  <c r="T272" i="1"/>
  <c r="N273" i="1"/>
  <c r="O273" i="1" s="1"/>
  <c r="P273" i="1"/>
  <c r="Q273" i="1"/>
  <c r="R273" i="1"/>
  <c r="S273" i="1"/>
  <c r="T273" i="1"/>
  <c r="N274" i="1"/>
  <c r="O274" i="1" s="1"/>
  <c r="P274" i="1"/>
  <c r="Q274" i="1"/>
  <c r="R274" i="1"/>
  <c r="S274" i="1"/>
  <c r="T274" i="1"/>
  <c r="N275" i="1"/>
  <c r="O275" i="1" s="1"/>
  <c r="P275" i="1"/>
  <c r="Q275" i="1"/>
  <c r="R275" i="1"/>
  <c r="S275" i="1"/>
  <c r="T275" i="1"/>
  <c r="N276" i="1"/>
  <c r="O276" i="1"/>
  <c r="P276" i="1"/>
  <c r="Q276" i="1"/>
  <c r="R276" i="1"/>
  <c r="S276" i="1"/>
  <c r="T276" i="1"/>
  <c r="N277" i="1"/>
  <c r="O277" i="1" s="1"/>
  <c r="P277" i="1"/>
  <c r="Q277" i="1"/>
  <c r="R277" i="1"/>
  <c r="S277" i="1"/>
  <c r="T277" i="1"/>
  <c r="N278" i="1"/>
  <c r="O278" i="1" s="1"/>
  <c r="P278" i="1"/>
  <c r="Q278" i="1"/>
  <c r="R278" i="1"/>
  <c r="S278" i="1"/>
  <c r="T278" i="1"/>
  <c r="N279" i="1"/>
  <c r="O279" i="1" s="1"/>
  <c r="P279" i="1"/>
  <c r="Q279" i="1"/>
  <c r="R279" i="1"/>
  <c r="S279" i="1"/>
  <c r="T279" i="1"/>
  <c r="N280" i="1"/>
  <c r="O280" i="1"/>
  <c r="P280" i="1"/>
  <c r="Q280" i="1"/>
  <c r="R280" i="1"/>
  <c r="S280" i="1"/>
  <c r="T280" i="1"/>
  <c r="N281" i="1"/>
  <c r="O281" i="1" s="1"/>
  <c r="P281" i="1"/>
  <c r="Q281" i="1"/>
  <c r="R281" i="1"/>
  <c r="S281" i="1"/>
  <c r="T281" i="1"/>
  <c r="N282" i="1"/>
  <c r="O282" i="1" s="1"/>
  <c r="P282" i="1"/>
  <c r="Q282" i="1"/>
  <c r="R282" i="1"/>
  <c r="S282" i="1"/>
  <c r="T282" i="1"/>
  <c r="N283" i="1"/>
  <c r="O283" i="1" s="1"/>
  <c r="P283" i="1"/>
  <c r="Q283" i="1"/>
  <c r="R283" i="1"/>
  <c r="S283" i="1"/>
  <c r="T283" i="1"/>
  <c r="N284" i="1"/>
  <c r="O284" i="1"/>
  <c r="P284" i="1"/>
  <c r="Q284" i="1"/>
  <c r="R284" i="1"/>
  <c r="S284" i="1"/>
  <c r="T284" i="1"/>
  <c r="N285" i="1"/>
  <c r="O285" i="1" s="1"/>
  <c r="P285" i="1"/>
  <c r="Q285" i="1"/>
  <c r="R285" i="1"/>
  <c r="S285" i="1"/>
  <c r="T285" i="1"/>
  <c r="N286" i="1"/>
  <c r="O286" i="1" s="1"/>
  <c r="P286" i="1"/>
  <c r="Q286" i="1"/>
  <c r="R286" i="1"/>
  <c r="S286" i="1"/>
  <c r="T286" i="1"/>
  <c r="N287" i="1"/>
  <c r="O287" i="1" s="1"/>
  <c r="P287" i="1"/>
  <c r="Q287" i="1"/>
  <c r="R287" i="1"/>
  <c r="S287" i="1"/>
  <c r="T287" i="1"/>
  <c r="N288" i="1"/>
  <c r="O288" i="1"/>
  <c r="P288" i="1"/>
  <c r="Q288" i="1"/>
  <c r="R288" i="1"/>
  <c r="S288" i="1"/>
  <c r="T288" i="1"/>
  <c r="N289" i="1"/>
  <c r="O289" i="1" s="1"/>
  <c r="P289" i="1"/>
  <c r="Q289" i="1"/>
  <c r="R289" i="1"/>
  <c r="S289" i="1"/>
  <c r="T289" i="1"/>
  <c r="N290" i="1"/>
  <c r="O290" i="1" s="1"/>
  <c r="P290" i="1"/>
  <c r="Q290" i="1"/>
  <c r="R290" i="1"/>
  <c r="S290" i="1"/>
  <c r="T290" i="1"/>
  <c r="N291" i="1"/>
  <c r="O291" i="1" s="1"/>
  <c r="P291" i="1"/>
  <c r="Q291" i="1"/>
  <c r="R291" i="1"/>
  <c r="S291" i="1"/>
  <c r="T291" i="1"/>
  <c r="N292" i="1"/>
  <c r="O292" i="1"/>
  <c r="P292" i="1"/>
  <c r="Q292" i="1"/>
  <c r="R292" i="1"/>
  <c r="S292" i="1"/>
  <c r="T292" i="1"/>
  <c r="N293" i="1"/>
  <c r="O293" i="1" s="1"/>
  <c r="P293" i="1"/>
  <c r="Q293" i="1"/>
  <c r="R293" i="1"/>
  <c r="S293" i="1"/>
  <c r="T293" i="1"/>
  <c r="N294" i="1"/>
  <c r="O294" i="1" s="1"/>
  <c r="P294" i="1"/>
  <c r="Q294" i="1"/>
  <c r="R294" i="1"/>
  <c r="S294" i="1"/>
  <c r="T294" i="1"/>
  <c r="N295" i="1"/>
  <c r="O295" i="1" s="1"/>
  <c r="P295" i="1"/>
  <c r="Q295" i="1"/>
  <c r="R295" i="1"/>
  <c r="S295" i="1"/>
  <c r="T295" i="1"/>
  <c r="N296" i="1"/>
  <c r="O296" i="1"/>
  <c r="P296" i="1"/>
  <c r="Q296" i="1"/>
  <c r="R296" i="1"/>
  <c r="S296" i="1"/>
  <c r="T296" i="1"/>
  <c r="N297" i="1"/>
  <c r="O297" i="1" s="1"/>
  <c r="P297" i="1"/>
  <c r="Q297" i="1"/>
  <c r="R297" i="1"/>
  <c r="S297" i="1"/>
  <c r="T297" i="1"/>
  <c r="N298" i="1"/>
  <c r="O298" i="1" s="1"/>
  <c r="P298" i="1"/>
  <c r="Q298" i="1"/>
  <c r="R298" i="1"/>
  <c r="S298" i="1"/>
  <c r="T298" i="1"/>
  <c r="N299" i="1"/>
  <c r="O299" i="1" s="1"/>
  <c r="P299" i="1"/>
  <c r="Q299" i="1"/>
  <c r="R299" i="1"/>
  <c r="S299" i="1"/>
  <c r="T299" i="1"/>
  <c r="N300" i="1"/>
  <c r="O300" i="1"/>
  <c r="P300" i="1"/>
  <c r="Q300" i="1"/>
  <c r="R300" i="1"/>
  <c r="S300" i="1"/>
  <c r="T300" i="1"/>
  <c r="N301" i="1"/>
  <c r="O301" i="1" s="1"/>
  <c r="P301" i="1"/>
  <c r="Q301" i="1"/>
  <c r="R301" i="1"/>
  <c r="S301" i="1"/>
  <c r="T301" i="1"/>
  <c r="N302" i="1"/>
  <c r="O302" i="1" s="1"/>
  <c r="P302" i="1"/>
  <c r="Q302" i="1"/>
  <c r="R302" i="1"/>
  <c r="S302" i="1"/>
  <c r="T302" i="1"/>
  <c r="N303" i="1"/>
  <c r="O303" i="1" s="1"/>
  <c r="P303" i="1"/>
  <c r="Q303" i="1"/>
  <c r="R303" i="1"/>
  <c r="S303" i="1"/>
  <c r="T303" i="1"/>
  <c r="N304" i="1"/>
  <c r="O304" i="1"/>
  <c r="P304" i="1"/>
  <c r="Q304" i="1"/>
  <c r="R304" i="1"/>
  <c r="S304" i="1"/>
  <c r="T304" i="1"/>
  <c r="N305" i="1"/>
  <c r="O305" i="1" s="1"/>
  <c r="P305" i="1"/>
  <c r="Q305" i="1"/>
  <c r="R305" i="1"/>
  <c r="S305" i="1"/>
  <c r="T305" i="1"/>
  <c r="N306" i="1"/>
  <c r="O306" i="1" s="1"/>
  <c r="P306" i="1"/>
  <c r="Q306" i="1"/>
  <c r="R306" i="1"/>
  <c r="S306" i="1"/>
  <c r="T306" i="1"/>
  <c r="N307" i="1"/>
  <c r="O307" i="1" s="1"/>
  <c r="P307" i="1"/>
  <c r="Q307" i="1"/>
  <c r="R307" i="1"/>
  <c r="S307" i="1"/>
  <c r="T307" i="1"/>
  <c r="N308" i="1"/>
  <c r="O308" i="1"/>
  <c r="P308" i="1"/>
  <c r="Q308" i="1"/>
  <c r="R308" i="1"/>
  <c r="S308" i="1"/>
  <c r="T308" i="1"/>
  <c r="N309" i="1"/>
  <c r="O309" i="1" s="1"/>
  <c r="P309" i="1"/>
  <c r="Q309" i="1"/>
  <c r="R309" i="1"/>
  <c r="S309" i="1"/>
  <c r="T309" i="1"/>
  <c r="N310" i="1"/>
  <c r="O310" i="1" s="1"/>
  <c r="P310" i="1"/>
  <c r="Q310" i="1"/>
  <c r="R310" i="1"/>
  <c r="S310" i="1"/>
  <c r="T310" i="1"/>
  <c r="N311" i="1"/>
  <c r="O311" i="1" s="1"/>
  <c r="P311" i="1"/>
  <c r="Q311" i="1"/>
  <c r="R311" i="1"/>
  <c r="S311" i="1"/>
  <c r="T311" i="1"/>
  <c r="N312" i="1"/>
  <c r="O312" i="1"/>
  <c r="P312" i="1"/>
  <c r="Q312" i="1"/>
  <c r="R312" i="1"/>
  <c r="S312" i="1"/>
  <c r="T312" i="1"/>
  <c r="N313" i="1"/>
  <c r="O313" i="1" s="1"/>
  <c r="P313" i="1"/>
  <c r="Q313" i="1"/>
  <c r="R313" i="1"/>
  <c r="S313" i="1"/>
  <c r="T313" i="1"/>
  <c r="N314" i="1"/>
  <c r="O314" i="1" s="1"/>
  <c r="P314" i="1"/>
  <c r="Q314" i="1"/>
  <c r="R314" i="1"/>
  <c r="S314" i="1"/>
  <c r="T314" i="1"/>
  <c r="N315" i="1"/>
  <c r="O315" i="1" s="1"/>
  <c r="P315" i="1"/>
  <c r="Q315" i="1"/>
  <c r="R315" i="1"/>
  <c r="S315" i="1"/>
  <c r="T315" i="1"/>
  <c r="N316" i="1"/>
  <c r="O316" i="1"/>
  <c r="P316" i="1"/>
  <c r="Q316" i="1"/>
  <c r="R316" i="1"/>
  <c r="S316" i="1"/>
  <c r="T316" i="1"/>
  <c r="N317" i="1"/>
  <c r="O317" i="1" s="1"/>
  <c r="P317" i="1"/>
  <c r="Q317" i="1"/>
  <c r="R317" i="1"/>
  <c r="S317" i="1"/>
  <c r="T317" i="1"/>
  <c r="N318" i="1"/>
  <c r="O318" i="1" s="1"/>
  <c r="P318" i="1"/>
  <c r="Q318" i="1"/>
  <c r="R318" i="1"/>
  <c r="S318" i="1"/>
  <c r="T318" i="1"/>
  <c r="N319" i="1"/>
  <c r="O319" i="1" s="1"/>
  <c r="P319" i="1"/>
  <c r="Q319" i="1"/>
  <c r="R319" i="1"/>
  <c r="S319" i="1"/>
  <c r="T319" i="1"/>
  <c r="N320" i="1"/>
  <c r="O320" i="1"/>
  <c r="P320" i="1"/>
  <c r="Q320" i="1"/>
  <c r="R320" i="1"/>
  <c r="S320" i="1"/>
  <c r="T320" i="1"/>
  <c r="N321" i="1"/>
  <c r="O321" i="1" s="1"/>
  <c r="P321" i="1"/>
  <c r="Q321" i="1"/>
  <c r="R321" i="1"/>
  <c r="S321" i="1"/>
  <c r="T321" i="1"/>
  <c r="N322" i="1"/>
  <c r="O322" i="1" s="1"/>
  <c r="P322" i="1"/>
  <c r="Q322" i="1"/>
  <c r="R322" i="1"/>
  <c r="S322" i="1"/>
  <c r="T322" i="1"/>
  <c r="N323" i="1"/>
  <c r="O323" i="1" s="1"/>
  <c r="P323" i="1"/>
  <c r="Q323" i="1"/>
  <c r="R323" i="1"/>
  <c r="S323" i="1"/>
  <c r="T323" i="1"/>
  <c r="N324" i="1"/>
  <c r="O324" i="1"/>
  <c r="P324" i="1"/>
  <c r="Q324" i="1"/>
  <c r="R324" i="1"/>
  <c r="S324" i="1"/>
  <c r="T324" i="1"/>
  <c r="N325" i="1"/>
  <c r="O325" i="1" s="1"/>
  <c r="P325" i="1"/>
  <c r="Q325" i="1"/>
  <c r="R325" i="1"/>
  <c r="S325" i="1"/>
  <c r="T325" i="1"/>
  <c r="N326" i="1"/>
  <c r="O326" i="1" s="1"/>
  <c r="P326" i="1"/>
  <c r="Q326" i="1"/>
  <c r="R326" i="1"/>
  <c r="S326" i="1"/>
  <c r="T326" i="1"/>
  <c r="N327" i="1"/>
  <c r="O327" i="1" s="1"/>
  <c r="P327" i="1"/>
  <c r="Q327" i="1"/>
  <c r="R327" i="1"/>
  <c r="S327" i="1"/>
  <c r="T327" i="1"/>
  <c r="N328" i="1"/>
  <c r="O328" i="1"/>
  <c r="P328" i="1"/>
  <c r="Q328" i="1"/>
  <c r="R328" i="1"/>
  <c r="S328" i="1"/>
  <c r="T328" i="1"/>
  <c r="N329" i="1"/>
  <c r="O329" i="1" s="1"/>
  <c r="P329" i="1"/>
  <c r="Q329" i="1"/>
  <c r="R329" i="1"/>
  <c r="S329" i="1"/>
  <c r="T329" i="1"/>
  <c r="N330" i="1"/>
  <c r="O330" i="1" s="1"/>
  <c r="P330" i="1"/>
  <c r="Q330" i="1"/>
  <c r="R330" i="1"/>
  <c r="S330" i="1"/>
  <c r="T330" i="1"/>
  <c r="N331" i="1"/>
  <c r="O331" i="1" s="1"/>
  <c r="P331" i="1"/>
  <c r="Q331" i="1"/>
  <c r="R331" i="1"/>
  <c r="S331" i="1"/>
  <c r="T331" i="1"/>
  <c r="N332" i="1"/>
  <c r="O332" i="1" s="1"/>
  <c r="P332" i="1"/>
  <c r="Q332" i="1"/>
  <c r="R332" i="1"/>
  <c r="S332" i="1"/>
  <c r="T332" i="1"/>
  <c r="N333" i="1"/>
  <c r="O333" i="1" s="1"/>
  <c r="P333" i="1"/>
  <c r="Q333" i="1"/>
  <c r="R333" i="1"/>
  <c r="S333" i="1"/>
  <c r="T333" i="1"/>
  <c r="N334" i="1"/>
  <c r="O334" i="1" s="1"/>
  <c r="P334" i="1"/>
  <c r="Q334" i="1"/>
  <c r="R334" i="1"/>
  <c r="S334" i="1"/>
  <c r="T334" i="1"/>
  <c r="N335" i="1"/>
  <c r="O335" i="1" s="1"/>
  <c r="P335" i="1"/>
  <c r="Q335" i="1"/>
  <c r="R335" i="1"/>
  <c r="S335" i="1"/>
  <c r="T335" i="1"/>
  <c r="N336" i="1"/>
  <c r="O336" i="1"/>
  <c r="P336" i="1"/>
  <c r="Q336" i="1"/>
  <c r="R336" i="1"/>
  <c r="S336" i="1"/>
  <c r="T336" i="1"/>
  <c r="N337" i="1"/>
  <c r="O337" i="1" s="1"/>
  <c r="P337" i="1"/>
  <c r="Q337" i="1"/>
  <c r="R337" i="1"/>
  <c r="S337" i="1"/>
  <c r="T337" i="1"/>
  <c r="N338" i="1"/>
  <c r="O338" i="1" s="1"/>
  <c r="P338" i="1"/>
  <c r="Q338" i="1"/>
  <c r="R338" i="1"/>
  <c r="S338" i="1"/>
  <c r="T338" i="1"/>
  <c r="N339" i="1"/>
  <c r="O339" i="1" s="1"/>
  <c r="P339" i="1"/>
  <c r="Q339" i="1"/>
  <c r="R339" i="1"/>
  <c r="S339" i="1"/>
  <c r="T339" i="1"/>
  <c r="N340" i="1"/>
  <c r="O340" i="1" s="1"/>
  <c r="P340" i="1"/>
  <c r="Q340" i="1"/>
  <c r="R340" i="1"/>
  <c r="S340" i="1"/>
  <c r="T340" i="1"/>
  <c r="N341" i="1"/>
  <c r="O341" i="1" s="1"/>
  <c r="P341" i="1"/>
  <c r="Q341" i="1"/>
  <c r="R341" i="1"/>
  <c r="S341" i="1"/>
  <c r="T341" i="1"/>
  <c r="N342" i="1"/>
  <c r="O342" i="1" s="1"/>
  <c r="P342" i="1"/>
  <c r="Q342" i="1"/>
  <c r="R342" i="1"/>
  <c r="S342" i="1"/>
  <c r="T342" i="1"/>
  <c r="N343" i="1"/>
  <c r="O343" i="1" s="1"/>
  <c r="P343" i="1"/>
  <c r="Q343" i="1"/>
  <c r="R343" i="1"/>
  <c r="S343" i="1"/>
  <c r="T343" i="1"/>
  <c r="N344" i="1"/>
  <c r="O344" i="1"/>
  <c r="P344" i="1"/>
  <c r="Q344" i="1"/>
  <c r="R344" i="1"/>
  <c r="S344" i="1"/>
  <c r="T344" i="1"/>
  <c r="N345" i="1"/>
  <c r="O345" i="1" s="1"/>
  <c r="P345" i="1"/>
  <c r="Q345" i="1"/>
  <c r="R345" i="1"/>
  <c r="S345" i="1"/>
  <c r="T345" i="1"/>
  <c r="N346" i="1"/>
  <c r="O346" i="1" s="1"/>
  <c r="P346" i="1"/>
  <c r="Q346" i="1"/>
  <c r="R346" i="1"/>
  <c r="S346" i="1"/>
  <c r="T346" i="1"/>
  <c r="N347" i="1"/>
  <c r="O347" i="1" s="1"/>
  <c r="P347" i="1"/>
  <c r="Q347" i="1"/>
  <c r="R347" i="1"/>
  <c r="S347" i="1"/>
  <c r="T347" i="1"/>
  <c r="N348" i="1"/>
  <c r="O348" i="1" s="1"/>
  <c r="P348" i="1"/>
  <c r="Q348" i="1"/>
  <c r="R348" i="1"/>
  <c r="S348" i="1"/>
  <c r="T348" i="1"/>
  <c r="N349" i="1"/>
  <c r="O349" i="1" s="1"/>
  <c r="P349" i="1"/>
  <c r="Q349" i="1"/>
  <c r="R349" i="1"/>
  <c r="S349" i="1"/>
  <c r="T349" i="1"/>
  <c r="N350" i="1"/>
  <c r="O350" i="1" s="1"/>
  <c r="P350" i="1"/>
  <c r="Q350" i="1"/>
  <c r="R350" i="1"/>
  <c r="S350" i="1"/>
  <c r="T350" i="1"/>
  <c r="N351" i="1"/>
  <c r="O351" i="1" s="1"/>
  <c r="P351" i="1"/>
  <c r="Q351" i="1"/>
  <c r="R351" i="1"/>
  <c r="S351" i="1"/>
  <c r="T351" i="1"/>
  <c r="N352" i="1"/>
  <c r="O352" i="1"/>
  <c r="P352" i="1"/>
  <c r="Q352" i="1"/>
  <c r="R352" i="1"/>
  <c r="S352" i="1"/>
  <c r="T352" i="1"/>
  <c r="N353" i="1"/>
  <c r="O353" i="1" s="1"/>
  <c r="P353" i="1"/>
  <c r="Q353" i="1"/>
  <c r="R353" i="1"/>
  <c r="S353" i="1"/>
  <c r="T353" i="1"/>
  <c r="N354" i="1"/>
  <c r="O354" i="1" s="1"/>
  <c r="P354" i="1"/>
  <c r="Q354" i="1"/>
  <c r="R354" i="1"/>
  <c r="S354" i="1"/>
  <c r="T354" i="1"/>
  <c r="N355" i="1"/>
  <c r="O355" i="1" s="1"/>
  <c r="P355" i="1"/>
  <c r="Q355" i="1"/>
  <c r="R355" i="1"/>
  <c r="S355" i="1"/>
  <c r="T355" i="1"/>
  <c r="N356" i="1"/>
  <c r="O356" i="1" s="1"/>
  <c r="P356" i="1"/>
  <c r="Q356" i="1"/>
  <c r="R356" i="1"/>
  <c r="S356" i="1"/>
  <c r="T356" i="1"/>
  <c r="N357" i="1"/>
  <c r="O357" i="1" s="1"/>
  <c r="P357" i="1"/>
  <c r="Q357" i="1"/>
  <c r="R357" i="1"/>
  <c r="S357" i="1"/>
  <c r="T357" i="1"/>
  <c r="N358" i="1"/>
  <c r="O358" i="1" s="1"/>
  <c r="P358" i="1"/>
  <c r="Q358" i="1"/>
  <c r="R358" i="1"/>
  <c r="S358" i="1"/>
  <c r="T358" i="1"/>
  <c r="N359" i="1"/>
  <c r="O359" i="1" s="1"/>
  <c r="P359" i="1"/>
  <c r="Q359" i="1"/>
  <c r="R359" i="1"/>
  <c r="S359" i="1"/>
  <c r="T359" i="1"/>
  <c r="N360" i="1"/>
  <c r="O360" i="1"/>
  <c r="P360" i="1"/>
  <c r="Q360" i="1"/>
  <c r="R360" i="1"/>
  <c r="S360" i="1"/>
  <c r="T360" i="1"/>
  <c r="N361" i="1"/>
  <c r="O361" i="1" s="1"/>
  <c r="P361" i="1"/>
  <c r="Q361" i="1"/>
  <c r="R361" i="1"/>
  <c r="S361" i="1"/>
  <c r="T361" i="1"/>
  <c r="N362" i="1"/>
  <c r="O362" i="1" s="1"/>
  <c r="P362" i="1"/>
  <c r="Q362" i="1"/>
  <c r="R362" i="1"/>
  <c r="S362" i="1"/>
  <c r="T362" i="1"/>
  <c r="N363" i="1"/>
  <c r="O363" i="1" s="1"/>
  <c r="P363" i="1"/>
  <c r="Q363" i="1"/>
  <c r="R363" i="1"/>
  <c r="S363" i="1"/>
  <c r="T363" i="1"/>
  <c r="N364" i="1"/>
  <c r="O364" i="1" s="1"/>
  <c r="P364" i="1"/>
  <c r="Q364" i="1"/>
  <c r="R364" i="1"/>
  <c r="S364" i="1"/>
  <c r="T364" i="1"/>
  <c r="N365" i="1"/>
  <c r="O365" i="1" s="1"/>
  <c r="P365" i="1"/>
  <c r="Q365" i="1"/>
  <c r="R365" i="1"/>
  <c r="S365" i="1"/>
  <c r="T365" i="1"/>
  <c r="N366" i="1"/>
  <c r="O366" i="1" s="1"/>
  <c r="P366" i="1"/>
  <c r="Q366" i="1"/>
  <c r="R366" i="1"/>
  <c r="S366" i="1"/>
  <c r="T366" i="1"/>
  <c r="N367" i="1"/>
  <c r="O367" i="1" s="1"/>
  <c r="P367" i="1"/>
  <c r="Q367" i="1"/>
  <c r="R367" i="1"/>
  <c r="S367" i="1"/>
  <c r="T367" i="1"/>
  <c r="N368" i="1"/>
  <c r="O368" i="1"/>
  <c r="P368" i="1"/>
  <c r="Q368" i="1"/>
  <c r="R368" i="1"/>
  <c r="S368" i="1"/>
  <c r="T368" i="1"/>
  <c r="N369" i="1"/>
  <c r="O369" i="1" s="1"/>
  <c r="P369" i="1"/>
  <c r="Q369" i="1"/>
  <c r="R369" i="1"/>
  <c r="S369" i="1"/>
  <c r="T369" i="1"/>
  <c r="N370" i="1"/>
  <c r="O370" i="1" s="1"/>
  <c r="P370" i="1"/>
  <c r="Q370" i="1"/>
  <c r="R370" i="1"/>
  <c r="S370" i="1"/>
  <c r="T370" i="1"/>
  <c r="N371" i="1"/>
  <c r="O371" i="1" s="1"/>
  <c r="P371" i="1"/>
  <c r="Q371" i="1"/>
  <c r="R371" i="1"/>
  <c r="S371" i="1"/>
  <c r="T371" i="1"/>
  <c r="N372" i="1"/>
  <c r="O372" i="1" s="1"/>
  <c r="P372" i="1"/>
  <c r="Q372" i="1"/>
  <c r="R372" i="1"/>
  <c r="S372" i="1"/>
  <c r="T372" i="1"/>
  <c r="N373" i="1"/>
  <c r="O373" i="1" s="1"/>
  <c r="P373" i="1"/>
  <c r="Q373" i="1"/>
  <c r="R373" i="1"/>
  <c r="S373" i="1"/>
  <c r="T373" i="1"/>
  <c r="N374" i="1"/>
  <c r="O374" i="1" s="1"/>
  <c r="P374" i="1"/>
  <c r="Q374" i="1"/>
  <c r="R374" i="1"/>
  <c r="S374" i="1"/>
  <c r="T374" i="1"/>
  <c r="N375" i="1"/>
  <c r="O375" i="1" s="1"/>
  <c r="P375" i="1"/>
  <c r="Q375" i="1"/>
  <c r="R375" i="1"/>
  <c r="S375" i="1"/>
  <c r="T375" i="1"/>
  <c r="N376" i="1"/>
  <c r="O376" i="1"/>
  <c r="P376" i="1"/>
  <c r="Q376" i="1"/>
  <c r="R376" i="1"/>
  <c r="S376" i="1"/>
  <c r="T376" i="1"/>
  <c r="N377" i="1"/>
  <c r="O377" i="1" s="1"/>
  <c r="P377" i="1"/>
  <c r="Q377" i="1"/>
  <c r="R377" i="1"/>
  <c r="S377" i="1"/>
  <c r="T377" i="1"/>
  <c r="N378" i="1"/>
  <c r="O378" i="1" s="1"/>
  <c r="P378" i="1"/>
  <c r="Q378" i="1"/>
  <c r="R378" i="1"/>
  <c r="S378" i="1"/>
  <c r="T378" i="1"/>
  <c r="N379" i="1"/>
  <c r="O379" i="1" s="1"/>
  <c r="P379" i="1"/>
  <c r="Q379" i="1"/>
  <c r="R379" i="1"/>
  <c r="S379" i="1"/>
  <c r="T379" i="1"/>
  <c r="N380" i="1"/>
  <c r="O380" i="1" s="1"/>
  <c r="P380" i="1"/>
  <c r="Q380" i="1"/>
  <c r="R380" i="1"/>
  <c r="S380" i="1"/>
  <c r="T380" i="1"/>
  <c r="N381" i="1"/>
  <c r="O381" i="1" s="1"/>
  <c r="P381" i="1"/>
  <c r="Q381" i="1"/>
  <c r="R381" i="1"/>
  <c r="S381" i="1"/>
  <c r="T381" i="1"/>
  <c r="N382" i="1"/>
  <c r="O382" i="1" s="1"/>
  <c r="P382" i="1"/>
  <c r="Q382" i="1"/>
  <c r="R382" i="1"/>
  <c r="S382" i="1"/>
  <c r="T382" i="1"/>
  <c r="N383" i="1"/>
  <c r="O383" i="1" s="1"/>
  <c r="P383" i="1"/>
  <c r="Q383" i="1"/>
  <c r="R383" i="1"/>
  <c r="S383" i="1"/>
  <c r="T383" i="1"/>
  <c r="N384" i="1"/>
  <c r="O384" i="1"/>
  <c r="P384" i="1"/>
  <c r="Q384" i="1"/>
  <c r="R384" i="1"/>
  <c r="S384" i="1"/>
  <c r="T384" i="1"/>
  <c r="N385" i="1"/>
  <c r="O385" i="1" s="1"/>
  <c r="P385" i="1"/>
  <c r="Q385" i="1"/>
  <c r="R385" i="1"/>
  <c r="S385" i="1"/>
  <c r="T385" i="1"/>
  <c r="N386" i="1"/>
  <c r="O386" i="1" s="1"/>
  <c r="P386" i="1"/>
  <c r="Q386" i="1"/>
  <c r="R386" i="1"/>
  <c r="S386" i="1"/>
  <c r="T386" i="1"/>
  <c r="N387" i="1"/>
  <c r="O387" i="1" s="1"/>
  <c r="P387" i="1"/>
  <c r="Q387" i="1"/>
  <c r="R387" i="1"/>
  <c r="S387" i="1"/>
  <c r="T387" i="1"/>
  <c r="N388" i="1"/>
  <c r="O388" i="1" s="1"/>
  <c r="P388" i="1"/>
  <c r="Q388" i="1"/>
  <c r="R388" i="1"/>
  <c r="S388" i="1"/>
  <c r="T388" i="1"/>
  <c r="N389" i="1"/>
  <c r="O389" i="1" s="1"/>
  <c r="P389" i="1"/>
  <c r="Q389" i="1"/>
  <c r="R389" i="1"/>
  <c r="S389" i="1"/>
  <c r="T389" i="1"/>
  <c r="N390" i="1"/>
  <c r="O390" i="1" s="1"/>
  <c r="P390" i="1"/>
  <c r="Q390" i="1"/>
  <c r="R390" i="1"/>
  <c r="S390" i="1"/>
  <c r="T390" i="1"/>
  <c r="N391" i="1"/>
  <c r="O391" i="1" s="1"/>
  <c r="P391" i="1"/>
  <c r="Q391" i="1"/>
  <c r="R391" i="1"/>
  <c r="S391" i="1"/>
  <c r="T391" i="1"/>
  <c r="N392" i="1"/>
  <c r="O392" i="1"/>
  <c r="P392" i="1"/>
  <c r="Q392" i="1"/>
  <c r="R392" i="1"/>
  <c r="S392" i="1"/>
  <c r="T392" i="1"/>
  <c r="N393" i="1"/>
  <c r="O393" i="1" s="1"/>
  <c r="P393" i="1"/>
  <c r="Q393" i="1"/>
  <c r="R393" i="1"/>
  <c r="S393" i="1"/>
  <c r="T393" i="1"/>
  <c r="N394" i="1"/>
  <c r="O394" i="1" s="1"/>
  <c r="P394" i="1"/>
  <c r="Q394" i="1"/>
  <c r="R394" i="1"/>
  <c r="S394" i="1"/>
  <c r="T394" i="1"/>
  <c r="N395" i="1"/>
  <c r="O395" i="1" s="1"/>
  <c r="P395" i="1"/>
  <c r="Q395" i="1"/>
  <c r="R395" i="1"/>
  <c r="S395" i="1"/>
  <c r="T395" i="1"/>
  <c r="N396" i="1"/>
  <c r="O396" i="1" s="1"/>
  <c r="P396" i="1"/>
  <c r="Q396" i="1"/>
  <c r="R396" i="1"/>
  <c r="S396" i="1"/>
  <c r="T396" i="1"/>
  <c r="N397" i="1"/>
  <c r="O397" i="1" s="1"/>
  <c r="P397" i="1"/>
  <c r="Q397" i="1"/>
  <c r="R397" i="1"/>
  <c r="S397" i="1"/>
  <c r="T397" i="1"/>
  <c r="N398" i="1"/>
  <c r="O398" i="1" s="1"/>
  <c r="P398" i="1"/>
  <c r="Q398" i="1"/>
  <c r="R398" i="1"/>
  <c r="S398" i="1"/>
  <c r="T398" i="1"/>
  <c r="N399" i="1"/>
  <c r="O399" i="1" s="1"/>
  <c r="P399" i="1"/>
  <c r="Q399" i="1"/>
  <c r="R399" i="1"/>
  <c r="S399" i="1"/>
  <c r="T399" i="1"/>
  <c r="N400" i="1"/>
  <c r="O400" i="1"/>
  <c r="P400" i="1"/>
  <c r="Q400" i="1"/>
  <c r="R400" i="1"/>
  <c r="S400" i="1"/>
  <c r="T400" i="1"/>
  <c r="N401" i="1"/>
  <c r="O401" i="1" s="1"/>
  <c r="P401" i="1"/>
  <c r="Q401" i="1"/>
  <c r="R401" i="1"/>
  <c r="S401" i="1"/>
  <c r="T401" i="1"/>
  <c r="N402" i="1"/>
  <c r="O402" i="1" s="1"/>
  <c r="P402" i="1"/>
  <c r="Q402" i="1"/>
  <c r="R402" i="1"/>
  <c r="S402" i="1"/>
  <c r="T402" i="1"/>
  <c r="N403" i="1"/>
  <c r="O403" i="1" s="1"/>
  <c r="P403" i="1"/>
  <c r="Q403" i="1"/>
  <c r="R403" i="1"/>
  <c r="S403" i="1"/>
  <c r="T403" i="1"/>
  <c r="N404" i="1"/>
  <c r="O404" i="1" s="1"/>
  <c r="P404" i="1"/>
  <c r="Q404" i="1"/>
  <c r="R404" i="1"/>
  <c r="S404" i="1"/>
  <c r="T404" i="1"/>
  <c r="N405" i="1"/>
  <c r="O405" i="1" s="1"/>
  <c r="P405" i="1"/>
  <c r="Q405" i="1"/>
  <c r="R405" i="1"/>
  <c r="S405" i="1"/>
  <c r="T405" i="1"/>
  <c r="N406" i="1"/>
  <c r="O406" i="1" s="1"/>
  <c r="P406" i="1"/>
  <c r="Q406" i="1"/>
  <c r="R406" i="1"/>
  <c r="S406" i="1"/>
  <c r="T406" i="1"/>
  <c r="N407" i="1"/>
  <c r="O407" i="1" s="1"/>
  <c r="P407" i="1"/>
  <c r="Q407" i="1"/>
  <c r="R407" i="1"/>
  <c r="S407" i="1"/>
  <c r="T407" i="1"/>
  <c r="N408" i="1"/>
  <c r="O408" i="1"/>
  <c r="P408" i="1"/>
  <c r="Q408" i="1"/>
  <c r="R408" i="1"/>
  <c r="S408" i="1"/>
  <c r="T408" i="1"/>
  <c r="N409" i="1"/>
  <c r="O409" i="1" s="1"/>
  <c r="P409" i="1"/>
  <c r="Q409" i="1"/>
  <c r="R409" i="1"/>
  <c r="S409" i="1"/>
  <c r="T409" i="1"/>
  <c r="N410" i="1"/>
  <c r="O410" i="1" s="1"/>
  <c r="P410" i="1"/>
  <c r="Q410" i="1"/>
  <c r="R410" i="1"/>
  <c r="S410" i="1"/>
  <c r="T410" i="1"/>
  <c r="N411" i="1"/>
  <c r="O411" i="1" s="1"/>
  <c r="P411" i="1"/>
  <c r="Q411" i="1"/>
  <c r="R411" i="1"/>
  <c r="S411" i="1"/>
  <c r="T411" i="1"/>
  <c r="N412" i="1"/>
  <c r="O412" i="1" s="1"/>
  <c r="P412" i="1"/>
  <c r="Q412" i="1"/>
  <c r="R412" i="1"/>
  <c r="S412" i="1"/>
  <c r="T412" i="1"/>
  <c r="N413" i="1"/>
  <c r="O413" i="1" s="1"/>
  <c r="P413" i="1"/>
  <c r="Q413" i="1"/>
  <c r="R413" i="1"/>
  <c r="S413" i="1"/>
  <c r="T413" i="1"/>
  <c r="N414" i="1"/>
  <c r="O414" i="1" s="1"/>
  <c r="P414" i="1"/>
  <c r="Q414" i="1"/>
  <c r="R414" i="1"/>
  <c r="S414" i="1"/>
  <c r="T414" i="1"/>
  <c r="N415" i="1"/>
  <c r="O415" i="1" s="1"/>
  <c r="P415" i="1"/>
  <c r="Q415" i="1"/>
  <c r="R415" i="1"/>
  <c r="S415" i="1"/>
  <c r="T415" i="1"/>
  <c r="N416" i="1"/>
  <c r="O416" i="1"/>
  <c r="P416" i="1"/>
  <c r="Q416" i="1"/>
  <c r="R416" i="1"/>
  <c r="S416" i="1"/>
  <c r="T416" i="1"/>
  <c r="N417" i="1"/>
  <c r="O417" i="1" s="1"/>
  <c r="P417" i="1"/>
  <c r="Q417" i="1"/>
  <c r="R417" i="1"/>
  <c r="S417" i="1"/>
  <c r="T417" i="1"/>
  <c r="N418" i="1"/>
  <c r="O418" i="1" s="1"/>
  <c r="P418" i="1"/>
  <c r="Q418" i="1"/>
  <c r="R418" i="1"/>
  <c r="S418" i="1"/>
  <c r="T418" i="1"/>
  <c r="N419" i="1"/>
  <c r="O419" i="1" s="1"/>
  <c r="P419" i="1"/>
  <c r="Q419" i="1"/>
  <c r="R419" i="1"/>
  <c r="S419" i="1"/>
  <c r="T419" i="1"/>
  <c r="N420" i="1"/>
  <c r="O420" i="1" s="1"/>
  <c r="P420" i="1"/>
  <c r="Q420" i="1"/>
  <c r="R420" i="1"/>
  <c r="S420" i="1"/>
  <c r="T420" i="1"/>
  <c r="N421" i="1"/>
  <c r="O421" i="1" s="1"/>
  <c r="P421" i="1"/>
  <c r="Q421" i="1"/>
  <c r="R421" i="1"/>
  <c r="S421" i="1"/>
  <c r="T421" i="1"/>
  <c r="N422" i="1"/>
  <c r="O422" i="1" s="1"/>
  <c r="P422" i="1"/>
  <c r="Q422" i="1"/>
  <c r="R422" i="1"/>
  <c r="S422" i="1"/>
  <c r="T422" i="1"/>
  <c r="N423" i="1"/>
  <c r="O423" i="1" s="1"/>
  <c r="P423" i="1"/>
  <c r="Q423" i="1"/>
  <c r="R423" i="1"/>
  <c r="S423" i="1"/>
  <c r="T423" i="1"/>
  <c r="N424" i="1"/>
  <c r="O424" i="1"/>
  <c r="P424" i="1"/>
  <c r="Q424" i="1"/>
  <c r="R424" i="1"/>
  <c r="S424" i="1"/>
  <c r="T424" i="1"/>
  <c r="N425" i="1"/>
  <c r="O425" i="1" s="1"/>
  <c r="P425" i="1"/>
  <c r="Q425" i="1"/>
  <c r="R425" i="1"/>
  <c r="S425" i="1"/>
  <c r="T425" i="1"/>
  <c r="N426" i="1"/>
  <c r="O426" i="1" s="1"/>
  <c r="P426" i="1"/>
  <c r="Q426" i="1"/>
  <c r="R426" i="1"/>
  <c r="S426" i="1"/>
  <c r="T426" i="1"/>
  <c r="N427" i="1"/>
  <c r="O427" i="1" s="1"/>
  <c r="P427" i="1"/>
  <c r="Q427" i="1"/>
  <c r="R427" i="1"/>
  <c r="S427" i="1"/>
  <c r="T427" i="1"/>
  <c r="N428" i="1"/>
  <c r="O428" i="1" s="1"/>
  <c r="P428" i="1"/>
  <c r="Q428" i="1"/>
  <c r="R428" i="1"/>
  <c r="S428" i="1"/>
  <c r="T428" i="1"/>
  <c r="N429" i="1"/>
  <c r="O429" i="1" s="1"/>
  <c r="P429" i="1"/>
  <c r="Q429" i="1"/>
  <c r="R429" i="1"/>
  <c r="S429" i="1"/>
  <c r="T429" i="1"/>
  <c r="N430" i="1"/>
  <c r="O430" i="1" s="1"/>
  <c r="P430" i="1"/>
  <c r="Q430" i="1"/>
  <c r="R430" i="1"/>
  <c r="S430" i="1"/>
  <c r="T430" i="1"/>
  <c r="N431" i="1"/>
  <c r="O431" i="1" s="1"/>
  <c r="P431" i="1"/>
  <c r="Q431" i="1"/>
  <c r="R431" i="1"/>
  <c r="S431" i="1"/>
  <c r="T431" i="1"/>
  <c r="N432" i="1"/>
  <c r="O432" i="1"/>
  <c r="P432" i="1"/>
  <c r="Q432" i="1"/>
  <c r="R432" i="1"/>
  <c r="S432" i="1"/>
  <c r="T432" i="1"/>
  <c r="N433" i="1"/>
  <c r="O433" i="1" s="1"/>
  <c r="P433" i="1"/>
  <c r="Q433" i="1"/>
  <c r="R433" i="1"/>
  <c r="S433" i="1"/>
  <c r="T433" i="1"/>
  <c r="N434" i="1"/>
  <c r="O434" i="1" s="1"/>
  <c r="P434" i="1"/>
  <c r="Q434" i="1"/>
  <c r="R434" i="1"/>
  <c r="S434" i="1"/>
  <c r="T434" i="1"/>
  <c r="N435" i="1"/>
  <c r="O435" i="1" s="1"/>
  <c r="P435" i="1"/>
  <c r="Q435" i="1"/>
  <c r="R435" i="1"/>
  <c r="S435" i="1"/>
  <c r="T435" i="1"/>
  <c r="N436" i="1"/>
  <c r="O436" i="1" s="1"/>
  <c r="P436" i="1"/>
  <c r="Q436" i="1"/>
  <c r="R436" i="1"/>
  <c r="S436" i="1"/>
  <c r="T436" i="1"/>
  <c r="N437" i="1"/>
  <c r="O437" i="1" s="1"/>
  <c r="P437" i="1"/>
  <c r="Q437" i="1"/>
  <c r="R437" i="1"/>
  <c r="S437" i="1"/>
  <c r="T437" i="1"/>
  <c r="N438" i="1"/>
  <c r="O438" i="1" s="1"/>
  <c r="P438" i="1"/>
  <c r="Q438" i="1"/>
  <c r="R438" i="1"/>
  <c r="S438" i="1"/>
  <c r="T438" i="1"/>
  <c r="N439" i="1"/>
  <c r="O439" i="1" s="1"/>
  <c r="P439" i="1"/>
  <c r="Q439" i="1"/>
  <c r="R439" i="1"/>
  <c r="S439" i="1"/>
  <c r="T439" i="1"/>
  <c r="N440" i="1"/>
  <c r="O440" i="1" s="1"/>
  <c r="P440" i="1"/>
  <c r="Q440" i="1"/>
  <c r="R440" i="1"/>
  <c r="S440" i="1"/>
  <c r="T440" i="1"/>
  <c r="N441" i="1"/>
  <c r="O441" i="1" s="1"/>
  <c r="P441" i="1"/>
  <c r="Q441" i="1"/>
  <c r="R441" i="1"/>
  <c r="S441" i="1"/>
  <c r="T441" i="1"/>
  <c r="N442" i="1"/>
  <c r="O442" i="1"/>
  <c r="P442" i="1"/>
  <c r="Q442" i="1"/>
  <c r="R442" i="1"/>
  <c r="S442" i="1"/>
  <c r="T442" i="1"/>
  <c r="N443" i="1"/>
  <c r="O443" i="1" s="1"/>
  <c r="P443" i="1"/>
  <c r="Q443" i="1"/>
  <c r="R443" i="1"/>
  <c r="S443" i="1"/>
  <c r="T443" i="1"/>
  <c r="N444" i="1"/>
  <c r="O444" i="1" s="1"/>
  <c r="P444" i="1"/>
  <c r="Q444" i="1"/>
  <c r="R444" i="1"/>
  <c r="S444" i="1"/>
  <c r="T444" i="1"/>
  <c r="N445" i="1"/>
  <c r="O445" i="1" s="1"/>
  <c r="P445" i="1"/>
  <c r="Q445" i="1"/>
  <c r="R445" i="1"/>
  <c r="S445" i="1"/>
  <c r="T445" i="1"/>
  <c r="N446" i="1"/>
  <c r="O446" i="1" s="1"/>
  <c r="P446" i="1"/>
  <c r="Q446" i="1"/>
  <c r="R446" i="1"/>
  <c r="S446" i="1"/>
  <c r="T446" i="1"/>
  <c r="N447" i="1"/>
  <c r="O447" i="1" s="1"/>
  <c r="P447" i="1"/>
  <c r="Q447" i="1"/>
  <c r="R447" i="1"/>
  <c r="S447" i="1"/>
  <c r="T447" i="1"/>
  <c r="N448" i="1"/>
  <c r="O448" i="1" s="1"/>
  <c r="P448" i="1"/>
  <c r="Q448" i="1"/>
  <c r="R448" i="1"/>
  <c r="S448" i="1"/>
  <c r="T448" i="1"/>
  <c r="N449" i="1"/>
  <c r="O449" i="1" s="1"/>
  <c r="P449" i="1"/>
  <c r="Q449" i="1"/>
  <c r="R449" i="1"/>
  <c r="S449" i="1"/>
  <c r="T449" i="1"/>
  <c r="N450" i="1"/>
  <c r="O450" i="1"/>
  <c r="P450" i="1"/>
  <c r="Q450" i="1"/>
  <c r="R450" i="1"/>
  <c r="S450" i="1"/>
  <c r="T450" i="1"/>
  <c r="N451" i="1"/>
  <c r="O451" i="1" s="1"/>
  <c r="P451" i="1"/>
  <c r="Q451" i="1"/>
  <c r="R451" i="1"/>
  <c r="S451" i="1"/>
  <c r="T451" i="1"/>
  <c r="N452" i="1"/>
  <c r="O452" i="1" s="1"/>
  <c r="P452" i="1"/>
  <c r="Q452" i="1"/>
  <c r="R452" i="1"/>
  <c r="S452" i="1"/>
  <c r="T452" i="1"/>
  <c r="N453" i="1"/>
  <c r="O453" i="1" s="1"/>
  <c r="P453" i="1"/>
  <c r="Q453" i="1"/>
  <c r="R453" i="1"/>
  <c r="S453" i="1"/>
  <c r="T453" i="1"/>
  <c r="N454" i="1"/>
  <c r="O454" i="1" s="1"/>
  <c r="P454" i="1"/>
  <c r="Q454" i="1"/>
  <c r="R454" i="1"/>
  <c r="S454" i="1"/>
  <c r="T454" i="1"/>
  <c r="N455" i="1"/>
  <c r="O455" i="1" s="1"/>
  <c r="P455" i="1"/>
  <c r="Q455" i="1"/>
  <c r="R455" i="1"/>
  <c r="S455" i="1"/>
  <c r="T455" i="1"/>
  <c r="N456" i="1"/>
  <c r="O456" i="1" s="1"/>
  <c r="P456" i="1"/>
  <c r="Q456" i="1"/>
  <c r="R456" i="1"/>
  <c r="S456" i="1"/>
  <c r="T456" i="1"/>
  <c r="N457" i="1"/>
  <c r="O457" i="1" s="1"/>
  <c r="P457" i="1"/>
  <c r="Q457" i="1"/>
  <c r="R457" i="1"/>
  <c r="S457" i="1"/>
  <c r="T457" i="1"/>
  <c r="N458" i="1"/>
  <c r="O458" i="1"/>
  <c r="P458" i="1"/>
  <c r="Q458" i="1"/>
  <c r="R458" i="1"/>
  <c r="S458" i="1"/>
  <c r="T458" i="1"/>
  <c r="N459" i="1"/>
  <c r="O459" i="1" s="1"/>
  <c r="P459" i="1"/>
  <c r="Q459" i="1"/>
  <c r="R459" i="1"/>
  <c r="S459" i="1"/>
  <c r="T459" i="1"/>
  <c r="N460" i="1"/>
  <c r="O460" i="1" s="1"/>
  <c r="P460" i="1"/>
  <c r="Q460" i="1"/>
  <c r="R460" i="1"/>
  <c r="S460" i="1"/>
  <c r="T460" i="1"/>
  <c r="N461" i="1"/>
  <c r="O461" i="1" s="1"/>
  <c r="P461" i="1"/>
  <c r="Q461" i="1"/>
  <c r="R461" i="1"/>
  <c r="S461" i="1"/>
  <c r="T461" i="1"/>
  <c r="N462" i="1"/>
  <c r="O462" i="1" s="1"/>
  <c r="P462" i="1"/>
  <c r="Q462" i="1"/>
  <c r="R462" i="1"/>
  <c r="S462" i="1"/>
  <c r="T462" i="1"/>
  <c r="N463" i="1"/>
  <c r="O463" i="1" s="1"/>
  <c r="P463" i="1"/>
  <c r="Q463" i="1"/>
  <c r="R463" i="1"/>
  <c r="S463" i="1"/>
  <c r="T463" i="1"/>
  <c r="N464" i="1"/>
  <c r="O464" i="1" s="1"/>
  <c r="P464" i="1"/>
  <c r="Q464" i="1"/>
  <c r="R464" i="1"/>
  <c r="S464" i="1"/>
  <c r="T464" i="1"/>
  <c r="N465" i="1"/>
  <c r="O465" i="1" s="1"/>
  <c r="P465" i="1"/>
  <c r="Q465" i="1"/>
  <c r="R465" i="1"/>
  <c r="S465" i="1"/>
  <c r="T465" i="1"/>
  <c r="N466" i="1"/>
  <c r="O466" i="1"/>
  <c r="P466" i="1"/>
  <c r="Q466" i="1"/>
  <c r="R466" i="1"/>
  <c r="S466" i="1"/>
  <c r="T466" i="1"/>
  <c r="N467" i="1"/>
  <c r="O467" i="1" s="1"/>
  <c r="P467" i="1"/>
  <c r="Q467" i="1"/>
  <c r="R467" i="1"/>
  <c r="S467" i="1"/>
  <c r="T467" i="1"/>
  <c r="N468" i="1"/>
  <c r="O468" i="1" s="1"/>
  <c r="P468" i="1"/>
  <c r="Q468" i="1"/>
  <c r="R468" i="1"/>
  <c r="S468" i="1"/>
  <c r="T468" i="1"/>
  <c r="N469" i="1"/>
  <c r="O469" i="1" s="1"/>
  <c r="P469" i="1"/>
  <c r="Q469" i="1"/>
  <c r="R469" i="1"/>
  <c r="S469" i="1"/>
  <c r="T469" i="1"/>
  <c r="N470" i="1"/>
  <c r="O470" i="1" s="1"/>
  <c r="P470" i="1"/>
  <c r="Q470" i="1"/>
  <c r="R470" i="1"/>
  <c r="S470" i="1"/>
  <c r="T470" i="1"/>
  <c r="N471" i="1"/>
  <c r="O471" i="1" s="1"/>
  <c r="P471" i="1"/>
  <c r="Q471" i="1"/>
  <c r="R471" i="1"/>
  <c r="S471" i="1"/>
  <c r="T471" i="1"/>
  <c r="N472" i="1"/>
  <c r="O472" i="1" s="1"/>
  <c r="P472" i="1"/>
  <c r="Q472" i="1"/>
  <c r="R472" i="1"/>
  <c r="S472" i="1"/>
  <c r="T472" i="1"/>
  <c r="N473" i="1"/>
  <c r="O473" i="1" s="1"/>
  <c r="P473" i="1"/>
  <c r="Q473" i="1"/>
  <c r="R473" i="1"/>
  <c r="S473" i="1"/>
  <c r="T473" i="1"/>
  <c r="N474" i="1"/>
  <c r="O474" i="1"/>
  <c r="P474" i="1"/>
  <c r="Q474" i="1"/>
  <c r="R474" i="1"/>
  <c r="S474" i="1"/>
  <c r="T474" i="1"/>
  <c r="N475" i="1"/>
  <c r="O475" i="1" s="1"/>
  <c r="P475" i="1"/>
  <c r="Q475" i="1"/>
  <c r="R475" i="1"/>
  <c r="S475" i="1"/>
  <c r="T475" i="1"/>
  <c r="N476" i="1"/>
  <c r="O476" i="1" s="1"/>
  <c r="P476" i="1"/>
  <c r="Q476" i="1"/>
  <c r="R476" i="1"/>
  <c r="S476" i="1"/>
  <c r="T476" i="1"/>
  <c r="N477" i="1"/>
  <c r="O477" i="1" s="1"/>
  <c r="P477" i="1"/>
  <c r="Q477" i="1"/>
  <c r="R477" i="1"/>
  <c r="S477" i="1"/>
  <c r="T477" i="1"/>
  <c r="N478" i="1"/>
  <c r="O478" i="1" s="1"/>
  <c r="P478" i="1"/>
  <c r="Q478" i="1"/>
  <c r="R478" i="1"/>
  <c r="S478" i="1"/>
  <c r="T478" i="1"/>
  <c r="N479" i="1"/>
  <c r="O479" i="1" s="1"/>
  <c r="P479" i="1"/>
  <c r="Q479" i="1"/>
  <c r="R479" i="1"/>
  <c r="S479" i="1"/>
  <c r="T479" i="1"/>
  <c r="N480" i="1"/>
  <c r="O480" i="1" s="1"/>
  <c r="P480" i="1"/>
  <c r="Q480" i="1"/>
  <c r="R480" i="1"/>
  <c r="S480" i="1"/>
  <c r="T480" i="1"/>
  <c r="N481" i="1"/>
  <c r="O481" i="1" s="1"/>
  <c r="P481" i="1"/>
  <c r="Q481" i="1"/>
  <c r="R481" i="1"/>
  <c r="S481" i="1"/>
  <c r="T481" i="1"/>
  <c r="N482" i="1"/>
  <c r="O482" i="1"/>
  <c r="P482" i="1"/>
  <c r="Q482" i="1"/>
  <c r="R482" i="1"/>
  <c r="S482" i="1"/>
  <c r="T482" i="1"/>
  <c r="N483" i="1"/>
  <c r="O483" i="1" s="1"/>
  <c r="P483" i="1"/>
  <c r="Q483" i="1"/>
  <c r="R483" i="1"/>
  <c r="S483" i="1"/>
  <c r="T483" i="1"/>
  <c r="N484" i="1"/>
  <c r="O484" i="1" s="1"/>
  <c r="P484" i="1"/>
  <c r="Q484" i="1"/>
  <c r="R484" i="1"/>
  <c r="S484" i="1"/>
  <c r="T484" i="1"/>
  <c r="N485" i="1"/>
  <c r="O485" i="1" s="1"/>
  <c r="P485" i="1"/>
  <c r="Q485" i="1"/>
  <c r="R485" i="1"/>
  <c r="S485" i="1"/>
  <c r="T485" i="1"/>
  <c r="N486" i="1"/>
  <c r="O486" i="1" s="1"/>
  <c r="P486" i="1"/>
  <c r="Q486" i="1"/>
  <c r="R486" i="1"/>
  <c r="S486" i="1"/>
  <c r="T486" i="1"/>
  <c r="N487" i="1"/>
  <c r="O487" i="1" s="1"/>
  <c r="P487" i="1"/>
  <c r="Q487" i="1"/>
  <c r="R487" i="1"/>
  <c r="S487" i="1"/>
  <c r="T487" i="1"/>
  <c r="N488" i="1"/>
  <c r="O488" i="1" s="1"/>
  <c r="P488" i="1"/>
  <c r="Q488" i="1"/>
  <c r="R488" i="1"/>
  <c r="S488" i="1"/>
  <c r="T488" i="1"/>
  <c r="N489" i="1"/>
  <c r="O489" i="1" s="1"/>
  <c r="P489" i="1"/>
  <c r="Q489" i="1"/>
  <c r="R489" i="1"/>
  <c r="S489" i="1"/>
  <c r="T489" i="1"/>
  <c r="N490" i="1"/>
  <c r="O490" i="1"/>
  <c r="P490" i="1"/>
  <c r="Q490" i="1"/>
  <c r="R490" i="1"/>
  <c r="S490" i="1"/>
  <c r="T490" i="1"/>
  <c r="N491" i="1"/>
  <c r="O491" i="1" s="1"/>
  <c r="P491" i="1"/>
  <c r="Q491" i="1"/>
  <c r="R491" i="1"/>
  <c r="S491" i="1"/>
  <c r="T491" i="1"/>
  <c r="N492" i="1"/>
  <c r="O492" i="1" s="1"/>
  <c r="P492" i="1"/>
  <c r="Q492" i="1"/>
  <c r="R492" i="1"/>
  <c r="S492" i="1"/>
  <c r="T492" i="1"/>
  <c r="N493" i="1"/>
  <c r="O493" i="1" s="1"/>
  <c r="P493" i="1"/>
  <c r="Q493" i="1"/>
  <c r="R493" i="1"/>
  <c r="S493" i="1"/>
  <c r="T493" i="1"/>
  <c r="N494" i="1"/>
  <c r="O494" i="1" s="1"/>
  <c r="P494" i="1"/>
  <c r="Q494" i="1"/>
  <c r="R494" i="1"/>
  <c r="S494" i="1"/>
  <c r="T494" i="1"/>
  <c r="N495" i="1"/>
  <c r="O495" i="1" s="1"/>
  <c r="P495" i="1"/>
  <c r="Q495" i="1"/>
  <c r="R495" i="1"/>
  <c r="S495" i="1"/>
  <c r="T495" i="1"/>
  <c r="N496" i="1"/>
  <c r="O496" i="1" s="1"/>
  <c r="P496" i="1"/>
  <c r="Q496" i="1"/>
  <c r="R496" i="1"/>
  <c r="S496" i="1"/>
  <c r="T496" i="1"/>
  <c r="N497" i="1"/>
  <c r="O497" i="1" s="1"/>
  <c r="P497" i="1"/>
  <c r="Q497" i="1"/>
  <c r="R497" i="1"/>
  <c r="S497" i="1"/>
  <c r="T497" i="1"/>
  <c r="N498" i="1"/>
  <c r="O498" i="1"/>
  <c r="P498" i="1"/>
  <c r="Q498" i="1"/>
  <c r="R498" i="1"/>
  <c r="S498" i="1"/>
  <c r="T498" i="1"/>
  <c r="N499" i="1"/>
  <c r="O499" i="1" s="1"/>
  <c r="P499" i="1"/>
  <c r="Q499" i="1"/>
  <c r="R499" i="1"/>
  <c r="S499" i="1"/>
  <c r="T499" i="1"/>
  <c r="N500" i="1"/>
  <c r="O500" i="1" s="1"/>
  <c r="P500" i="1"/>
  <c r="Q500" i="1"/>
  <c r="R500" i="1"/>
  <c r="S500" i="1"/>
  <c r="T500" i="1"/>
  <c r="N501" i="1"/>
  <c r="O501" i="1" s="1"/>
  <c r="P501" i="1"/>
  <c r="Q501" i="1"/>
  <c r="R501" i="1"/>
  <c r="S501" i="1"/>
  <c r="T501" i="1"/>
  <c r="N502" i="1"/>
  <c r="O502" i="1" s="1"/>
  <c r="P502" i="1"/>
  <c r="Q502" i="1"/>
  <c r="R502" i="1"/>
  <c r="S502" i="1"/>
  <c r="T502" i="1"/>
  <c r="N503" i="1"/>
  <c r="O503" i="1" s="1"/>
  <c r="P503" i="1"/>
  <c r="Q503" i="1"/>
  <c r="R503" i="1"/>
  <c r="S503" i="1"/>
  <c r="T503" i="1"/>
  <c r="N504" i="1"/>
  <c r="O504" i="1" s="1"/>
  <c r="P504" i="1"/>
  <c r="Q504" i="1"/>
  <c r="R504" i="1"/>
  <c r="S504" i="1"/>
  <c r="T504" i="1"/>
  <c r="N505" i="1"/>
  <c r="O505" i="1" s="1"/>
  <c r="P505" i="1"/>
  <c r="Q505" i="1"/>
  <c r="R505" i="1"/>
  <c r="S505" i="1"/>
  <c r="T505" i="1"/>
  <c r="N506" i="1"/>
  <c r="O506" i="1"/>
  <c r="P506" i="1"/>
  <c r="Q506" i="1"/>
  <c r="R506" i="1"/>
  <c r="S506" i="1"/>
  <c r="T506" i="1"/>
  <c r="N507" i="1"/>
  <c r="O507" i="1" s="1"/>
  <c r="P507" i="1"/>
  <c r="Q507" i="1"/>
  <c r="R507" i="1"/>
  <c r="S507" i="1"/>
  <c r="T507" i="1"/>
  <c r="N508" i="1"/>
  <c r="O508" i="1" s="1"/>
  <c r="P508" i="1"/>
  <c r="Q508" i="1"/>
  <c r="R508" i="1"/>
  <c r="S508" i="1"/>
  <c r="T508" i="1"/>
  <c r="N509" i="1"/>
  <c r="O509" i="1" s="1"/>
  <c r="P509" i="1"/>
  <c r="Q509" i="1"/>
  <c r="R509" i="1"/>
  <c r="S509" i="1"/>
  <c r="T509" i="1"/>
  <c r="N510" i="1"/>
  <c r="O510" i="1" s="1"/>
  <c r="P510" i="1"/>
  <c r="Q510" i="1"/>
  <c r="R510" i="1"/>
  <c r="S510" i="1"/>
  <c r="T510" i="1"/>
  <c r="N511" i="1"/>
  <c r="O511" i="1" s="1"/>
  <c r="P511" i="1"/>
  <c r="Q511" i="1"/>
  <c r="R511" i="1"/>
  <c r="S511" i="1"/>
  <c r="T511" i="1"/>
  <c r="N512" i="1"/>
  <c r="O512" i="1" s="1"/>
  <c r="P512" i="1"/>
  <c r="Q512" i="1"/>
  <c r="R512" i="1"/>
  <c r="S512" i="1"/>
  <c r="T512" i="1"/>
  <c r="N513" i="1"/>
  <c r="O513" i="1" s="1"/>
  <c r="P513" i="1"/>
  <c r="Q513" i="1"/>
  <c r="R513" i="1"/>
  <c r="S513" i="1"/>
  <c r="T513" i="1"/>
  <c r="N514" i="1"/>
  <c r="O514" i="1"/>
  <c r="P514" i="1"/>
  <c r="Q514" i="1"/>
  <c r="R514" i="1"/>
  <c r="S514" i="1"/>
  <c r="T514" i="1"/>
  <c r="N515" i="1"/>
  <c r="O515" i="1" s="1"/>
  <c r="P515" i="1"/>
  <c r="Q515" i="1"/>
  <c r="R515" i="1"/>
  <c r="S515" i="1"/>
  <c r="T515" i="1"/>
  <c r="N516" i="1"/>
  <c r="O516" i="1" s="1"/>
  <c r="P516" i="1"/>
  <c r="Q516" i="1"/>
  <c r="R516" i="1"/>
  <c r="S516" i="1"/>
  <c r="T516" i="1"/>
  <c r="N517" i="1"/>
  <c r="O517" i="1" s="1"/>
  <c r="P517" i="1"/>
  <c r="Q517" i="1"/>
  <c r="R517" i="1"/>
  <c r="S517" i="1"/>
  <c r="T517" i="1"/>
  <c r="N518" i="1"/>
  <c r="O518" i="1" s="1"/>
  <c r="P518" i="1"/>
  <c r="Q518" i="1"/>
  <c r="R518" i="1"/>
  <c r="S518" i="1"/>
  <c r="T518" i="1"/>
  <c r="N519" i="1"/>
  <c r="O519" i="1" s="1"/>
  <c r="P519" i="1"/>
  <c r="Q519" i="1"/>
  <c r="R519" i="1"/>
  <c r="S519" i="1"/>
  <c r="T519" i="1"/>
  <c r="N520" i="1"/>
  <c r="O520" i="1" s="1"/>
  <c r="P520" i="1"/>
  <c r="Q520" i="1"/>
  <c r="R520" i="1"/>
  <c r="S520" i="1"/>
  <c r="T520" i="1"/>
  <c r="N521" i="1"/>
  <c r="O521" i="1" s="1"/>
  <c r="P521" i="1"/>
  <c r="Q521" i="1"/>
  <c r="R521" i="1"/>
  <c r="S521" i="1"/>
  <c r="T521" i="1"/>
  <c r="N522" i="1"/>
  <c r="O522" i="1"/>
  <c r="P522" i="1"/>
  <c r="Q522" i="1"/>
  <c r="R522" i="1"/>
  <c r="S522" i="1"/>
  <c r="T522" i="1"/>
  <c r="N523" i="1"/>
  <c r="O523" i="1" s="1"/>
  <c r="P523" i="1"/>
  <c r="Q523" i="1"/>
  <c r="R523" i="1"/>
  <c r="S523" i="1"/>
  <c r="T523" i="1"/>
  <c r="N524" i="1"/>
  <c r="O524" i="1" s="1"/>
  <c r="P524" i="1"/>
  <c r="Q524" i="1"/>
  <c r="R524" i="1"/>
  <c r="S524" i="1"/>
  <c r="T524" i="1"/>
  <c r="N525" i="1"/>
  <c r="O525" i="1" s="1"/>
  <c r="P525" i="1"/>
  <c r="Q525" i="1"/>
  <c r="R525" i="1"/>
  <c r="S525" i="1"/>
  <c r="T525" i="1"/>
  <c r="N526" i="1"/>
  <c r="O526" i="1" s="1"/>
  <c r="P526" i="1"/>
  <c r="Q526" i="1"/>
  <c r="R526" i="1"/>
  <c r="S526" i="1"/>
  <c r="T526" i="1"/>
  <c r="N527" i="1"/>
  <c r="O527" i="1" s="1"/>
  <c r="P527" i="1"/>
  <c r="Q527" i="1"/>
  <c r="R527" i="1"/>
  <c r="S527" i="1"/>
  <c r="T527" i="1"/>
  <c r="N528" i="1"/>
  <c r="O528" i="1" s="1"/>
  <c r="P528" i="1"/>
  <c r="Q528" i="1"/>
  <c r="R528" i="1"/>
  <c r="S528" i="1"/>
  <c r="T528" i="1"/>
  <c r="N529" i="1"/>
  <c r="O529" i="1" s="1"/>
  <c r="P529" i="1"/>
  <c r="Q529" i="1"/>
  <c r="R529" i="1"/>
  <c r="S529" i="1"/>
  <c r="T529" i="1"/>
  <c r="N530" i="1"/>
  <c r="O530" i="1"/>
  <c r="P530" i="1"/>
  <c r="Q530" i="1"/>
  <c r="R530" i="1"/>
  <c r="S530" i="1"/>
  <c r="T530" i="1"/>
  <c r="N531" i="1"/>
  <c r="O531" i="1" s="1"/>
  <c r="P531" i="1"/>
  <c r="Q531" i="1"/>
  <c r="R531" i="1"/>
  <c r="S531" i="1"/>
  <c r="T531" i="1"/>
  <c r="N532" i="1"/>
  <c r="O532" i="1" s="1"/>
  <c r="P532" i="1"/>
  <c r="Q532" i="1"/>
  <c r="R532" i="1"/>
  <c r="S532" i="1"/>
  <c r="T532" i="1"/>
  <c r="N533" i="1"/>
  <c r="O533" i="1" s="1"/>
  <c r="P533" i="1"/>
  <c r="Q533" i="1"/>
  <c r="R533" i="1"/>
  <c r="S533" i="1"/>
  <c r="T533" i="1"/>
  <c r="N534" i="1"/>
  <c r="O534" i="1" s="1"/>
  <c r="P534" i="1"/>
  <c r="Q534" i="1"/>
  <c r="R534" i="1"/>
  <c r="S534" i="1"/>
  <c r="T534" i="1"/>
  <c r="N535" i="1"/>
  <c r="O535" i="1" s="1"/>
  <c r="P535" i="1"/>
  <c r="Q535" i="1"/>
  <c r="R535" i="1"/>
  <c r="S535" i="1"/>
  <c r="T535" i="1"/>
  <c r="N536" i="1"/>
  <c r="O536" i="1" s="1"/>
  <c r="P536" i="1"/>
  <c r="Q536" i="1"/>
  <c r="R536" i="1"/>
  <c r="S536" i="1"/>
  <c r="T536" i="1"/>
  <c r="N537" i="1"/>
  <c r="O537" i="1" s="1"/>
  <c r="P537" i="1"/>
  <c r="Q537" i="1"/>
  <c r="R537" i="1"/>
  <c r="S537" i="1"/>
  <c r="T537" i="1"/>
  <c r="N538" i="1"/>
  <c r="O538" i="1"/>
  <c r="P538" i="1"/>
  <c r="Q538" i="1"/>
  <c r="R538" i="1"/>
  <c r="S538" i="1"/>
  <c r="T538" i="1"/>
  <c r="N539" i="1"/>
  <c r="O539" i="1" s="1"/>
  <c r="P539" i="1"/>
  <c r="Q539" i="1"/>
  <c r="R539" i="1"/>
  <c r="S539" i="1"/>
  <c r="T539" i="1"/>
  <c r="N540" i="1"/>
  <c r="O540" i="1" s="1"/>
  <c r="P540" i="1"/>
  <c r="Q540" i="1"/>
  <c r="R540" i="1"/>
  <c r="S540" i="1"/>
  <c r="T540" i="1"/>
  <c r="N541" i="1"/>
  <c r="O541" i="1" s="1"/>
  <c r="P541" i="1"/>
  <c r="Q541" i="1"/>
  <c r="R541" i="1"/>
  <c r="S541" i="1"/>
  <c r="T541" i="1"/>
  <c r="N542" i="1"/>
  <c r="O542" i="1" s="1"/>
  <c r="P542" i="1"/>
  <c r="Q542" i="1"/>
  <c r="R542" i="1"/>
  <c r="S542" i="1"/>
  <c r="T542" i="1"/>
  <c r="N543" i="1"/>
  <c r="O543" i="1" s="1"/>
  <c r="P543" i="1"/>
  <c r="Q543" i="1"/>
  <c r="R543" i="1"/>
  <c r="S543" i="1"/>
  <c r="T543" i="1"/>
  <c r="N544" i="1"/>
  <c r="O544" i="1" s="1"/>
  <c r="P544" i="1"/>
  <c r="Q544" i="1"/>
  <c r="R544" i="1"/>
  <c r="S544" i="1"/>
  <c r="T544" i="1"/>
  <c r="N545" i="1"/>
  <c r="O545" i="1" s="1"/>
  <c r="P545" i="1"/>
  <c r="Q545" i="1"/>
  <c r="R545" i="1"/>
  <c r="S545" i="1"/>
  <c r="T545" i="1"/>
  <c r="N546" i="1"/>
  <c r="O546" i="1"/>
  <c r="P546" i="1"/>
  <c r="Q546" i="1"/>
  <c r="R546" i="1"/>
  <c r="S546" i="1"/>
  <c r="T546" i="1"/>
  <c r="N547" i="1"/>
  <c r="O547" i="1" s="1"/>
  <c r="P547" i="1"/>
  <c r="Q547" i="1"/>
  <c r="R547" i="1"/>
  <c r="S547" i="1"/>
  <c r="T547" i="1"/>
  <c r="N548" i="1"/>
  <c r="O548" i="1" s="1"/>
  <c r="P548" i="1"/>
  <c r="Q548" i="1"/>
  <c r="R548" i="1"/>
  <c r="S548" i="1"/>
  <c r="T548" i="1"/>
  <c r="N549" i="1"/>
  <c r="O549" i="1" s="1"/>
  <c r="P549" i="1"/>
  <c r="Q549" i="1"/>
  <c r="R549" i="1"/>
  <c r="S549" i="1"/>
  <c r="T549" i="1"/>
  <c r="N550" i="1"/>
  <c r="O550" i="1" s="1"/>
  <c r="P550" i="1"/>
  <c r="Q550" i="1"/>
  <c r="R550" i="1"/>
  <c r="S550" i="1"/>
  <c r="T550" i="1"/>
  <c r="N551" i="1"/>
  <c r="O551" i="1" s="1"/>
  <c r="P551" i="1"/>
  <c r="Q551" i="1"/>
  <c r="R551" i="1"/>
  <c r="S551" i="1"/>
  <c r="T551" i="1"/>
  <c r="N552" i="1"/>
  <c r="O552" i="1" s="1"/>
  <c r="P552" i="1"/>
  <c r="Q552" i="1"/>
  <c r="R552" i="1"/>
  <c r="S552" i="1"/>
  <c r="T552" i="1"/>
  <c r="N553" i="1"/>
  <c r="O553" i="1" s="1"/>
  <c r="P553" i="1"/>
  <c r="Q553" i="1"/>
  <c r="R553" i="1"/>
  <c r="S553" i="1"/>
  <c r="T553" i="1"/>
  <c r="N554" i="1"/>
  <c r="O554" i="1"/>
  <c r="P554" i="1"/>
  <c r="Q554" i="1"/>
  <c r="R554" i="1"/>
  <c r="S554" i="1"/>
  <c r="T554" i="1"/>
  <c r="N555" i="1"/>
  <c r="O555" i="1" s="1"/>
  <c r="P555" i="1"/>
  <c r="Q555" i="1"/>
  <c r="R555" i="1"/>
  <c r="S555" i="1"/>
  <c r="T555" i="1"/>
  <c r="N556" i="1"/>
  <c r="O556" i="1" s="1"/>
  <c r="P556" i="1"/>
  <c r="Q556" i="1"/>
  <c r="R556" i="1"/>
  <c r="S556" i="1"/>
  <c r="T556" i="1"/>
  <c r="N557" i="1"/>
  <c r="O557" i="1" s="1"/>
  <c r="P557" i="1"/>
  <c r="Q557" i="1"/>
  <c r="R557" i="1"/>
  <c r="S557" i="1"/>
  <c r="T557" i="1"/>
  <c r="N558" i="1"/>
  <c r="O558" i="1" s="1"/>
  <c r="P558" i="1"/>
  <c r="Q558" i="1"/>
  <c r="R558" i="1"/>
  <c r="S558" i="1"/>
  <c r="T558" i="1"/>
  <c r="N559" i="1"/>
  <c r="O559" i="1" s="1"/>
  <c r="P559" i="1"/>
  <c r="Q559" i="1"/>
  <c r="R559" i="1"/>
  <c r="S559" i="1"/>
  <c r="T559" i="1"/>
  <c r="N560" i="1"/>
  <c r="O560" i="1" s="1"/>
  <c r="P560" i="1"/>
  <c r="Q560" i="1"/>
  <c r="R560" i="1"/>
  <c r="S560" i="1"/>
  <c r="T560" i="1"/>
  <c r="N561" i="1"/>
  <c r="O561" i="1" s="1"/>
  <c r="P561" i="1"/>
  <c r="Q561" i="1"/>
  <c r="R561" i="1"/>
  <c r="S561" i="1"/>
  <c r="T561" i="1"/>
  <c r="N562" i="1"/>
  <c r="O562" i="1"/>
  <c r="P562" i="1"/>
  <c r="Q562" i="1"/>
  <c r="R562" i="1"/>
  <c r="S562" i="1"/>
  <c r="T562" i="1"/>
  <c r="N563" i="1"/>
  <c r="O563" i="1" s="1"/>
  <c r="P563" i="1"/>
  <c r="Q563" i="1"/>
  <c r="R563" i="1"/>
  <c r="S563" i="1"/>
  <c r="T563" i="1"/>
  <c r="N564" i="1"/>
  <c r="O564" i="1" s="1"/>
  <c r="P564" i="1"/>
  <c r="Q564" i="1"/>
  <c r="R564" i="1"/>
  <c r="S564" i="1"/>
  <c r="T564" i="1"/>
  <c r="N565" i="1"/>
  <c r="O565" i="1" s="1"/>
  <c r="P565" i="1"/>
  <c r="Q565" i="1"/>
  <c r="R565" i="1"/>
  <c r="S565" i="1"/>
  <c r="T565" i="1"/>
  <c r="N566" i="1"/>
  <c r="O566" i="1" s="1"/>
  <c r="P566" i="1"/>
  <c r="Q566" i="1"/>
  <c r="R566" i="1"/>
  <c r="S566" i="1"/>
  <c r="T566" i="1"/>
  <c r="N567" i="1"/>
  <c r="O567" i="1" s="1"/>
  <c r="P567" i="1"/>
  <c r="Q567" i="1"/>
  <c r="R567" i="1"/>
  <c r="S567" i="1"/>
  <c r="T567" i="1"/>
  <c r="N568" i="1"/>
  <c r="O568" i="1" s="1"/>
  <c r="P568" i="1"/>
  <c r="Q568" i="1"/>
  <c r="R568" i="1"/>
  <c r="S568" i="1"/>
  <c r="T568" i="1"/>
  <c r="N569" i="1"/>
  <c r="O569" i="1" s="1"/>
  <c r="P569" i="1"/>
  <c r="Q569" i="1"/>
  <c r="R569" i="1"/>
  <c r="S569" i="1"/>
  <c r="T569" i="1"/>
  <c r="N570" i="1"/>
  <c r="O570" i="1"/>
  <c r="P570" i="1"/>
  <c r="Q570" i="1"/>
  <c r="R570" i="1"/>
  <c r="S570" i="1"/>
  <c r="T570" i="1"/>
  <c r="N571" i="1"/>
  <c r="O571" i="1" s="1"/>
  <c r="P571" i="1"/>
  <c r="Q571" i="1"/>
  <c r="R571" i="1"/>
  <c r="S571" i="1"/>
  <c r="T571" i="1"/>
  <c r="N572" i="1"/>
  <c r="O572" i="1" s="1"/>
  <c r="P572" i="1"/>
  <c r="Q572" i="1"/>
  <c r="R572" i="1"/>
  <c r="S572" i="1"/>
  <c r="T572" i="1"/>
  <c r="N573" i="1"/>
  <c r="O573" i="1" s="1"/>
  <c r="P573" i="1"/>
  <c r="Q573" i="1"/>
  <c r="R573" i="1"/>
  <c r="S573" i="1"/>
  <c r="T573" i="1"/>
  <c r="N574" i="1"/>
  <c r="O574" i="1" s="1"/>
  <c r="P574" i="1"/>
  <c r="Q574" i="1"/>
  <c r="R574" i="1"/>
  <c r="S574" i="1"/>
  <c r="T574" i="1"/>
  <c r="N575" i="1"/>
  <c r="O575" i="1" s="1"/>
  <c r="P575" i="1"/>
  <c r="Q575" i="1"/>
  <c r="R575" i="1"/>
  <c r="S575" i="1"/>
  <c r="T575" i="1"/>
  <c r="N576" i="1"/>
  <c r="O576" i="1" s="1"/>
  <c r="P576" i="1"/>
  <c r="Q576" i="1"/>
  <c r="R576" i="1"/>
  <c r="S576" i="1"/>
  <c r="T576" i="1"/>
  <c r="N577" i="1"/>
  <c r="O577" i="1" s="1"/>
  <c r="P577" i="1"/>
  <c r="Q577" i="1"/>
  <c r="R577" i="1"/>
  <c r="S577" i="1"/>
  <c r="T577" i="1"/>
  <c r="N578" i="1"/>
  <c r="O578" i="1"/>
  <c r="P578" i="1"/>
  <c r="Q578" i="1"/>
  <c r="R578" i="1"/>
  <c r="S578" i="1"/>
  <c r="T578" i="1"/>
  <c r="N579" i="1"/>
  <c r="O579" i="1" s="1"/>
  <c r="P579" i="1"/>
  <c r="Q579" i="1"/>
  <c r="R579" i="1"/>
  <c r="S579" i="1"/>
  <c r="T579" i="1"/>
  <c r="N580" i="1"/>
  <c r="O580" i="1" s="1"/>
  <c r="P580" i="1"/>
  <c r="Q580" i="1"/>
  <c r="R580" i="1"/>
  <c r="S580" i="1"/>
  <c r="T580" i="1"/>
  <c r="N581" i="1"/>
  <c r="O581" i="1" s="1"/>
  <c r="P581" i="1"/>
  <c r="Q581" i="1"/>
  <c r="R581" i="1"/>
  <c r="S581" i="1"/>
  <c r="T581" i="1"/>
  <c r="N582" i="1"/>
  <c r="O582" i="1" s="1"/>
  <c r="P582" i="1"/>
  <c r="Q582" i="1"/>
  <c r="R582" i="1"/>
  <c r="S582" i="1"/>
  <c r="T582" i="1"/>
  <c r="N583" i="1"/>
  <c r="O583" i="1" s="1"/>
  <c r="P583" i="1"/>
  <c r="Q583" i="1"/>
  <c r="R583" i="1"/>
  <c r="S583" i="1"/>
  <c r="T583" i="1"/>
  <c r="N584" i="1"/>
  <c r="O584" i="1" s="1"/>
  <c r="P584" i="1"/>
  <c r="Q584" i="1"/>
  <c r="R584" i="1"/>
  <c r="S584" i="1"/>
  <c r="T584" i="1"/>
  <c r="N585" i="1"/>
  <c r="O585" i="1" s="1"/>
  <c r="P585" i="1"/>
  <c r="Q585" i="1"/>
  <c r="R585" i="1"/>
  <c r="S585" i="1"/>
  <c r="T585" i="1"/>
  <c r="N586" i="1"/>
  <c r="O586" i="1"/>
  <c r="P586" i="1"/>
  <c r="Q586" i="1"/>
  <c r="R586" i="1"/>
  <c r="S586" i="1"/>
  <c r="T586" i="1"/>
  <c r="N587" i="1"/>
  <c r="O587" i="1" s="1"/>
  <c r="P587" i="1"/>
  <c r="Q587" i="1"/>
  <c r="R587" i="1"/>
  <c r="S587" i="1"/>
  <c r="T587" i="1"/>
  <c r="N588" i="1"/>
  <c r="O588" i="1" s="1"/>
  <c r="P588" i="1"/>
  <c r="Q588" i="1"/>
  <c r="R588" i="1"/>
  <c r="S588" i="1"/>
  <c r="T588" i="1"/>
  <c r="N589" i="1"/>
  <c r="O589" i="1" s="1"/>
  <c r="P589" i="1"/>
  <c r="Q589" i="1"/>
  <c r="R589" i="1"/>
  <c r="S589" i="1"/>
  <c r="T589" i="1"/>
  <c r="N590" i="1"/>
  <c r="O590" i="1" s="1"/>
  <c r="P590" i="1"/>
  <c r="Q590" i="1"/>
  <c r="R590" i="1"/>
  <c r="S590" i="1"/>
  <c r="T590" i="1"/>
  <c r="N591" i="1"/>
  <c r="O591" i="1" s="1"/>
  <c r="P591" i="1"/>
  <c r="Q591" i="1"/>
  <c r="R591" i="1"/>
  <c r="S591" i="1"/>
  <c r="T591" i="1"/>
  <c r="N592" i="1"/>
  <c r="O592" i="1" s="1"/>
  <c r="P592" i="1"/>
  <c r="Q592" i="1"/>
  <c r="R592" i="1"/>
  <c r="S592" i="1"/>
  <c r="T592" i="1"/>
  <c r="N593" i="1"/>
  <c r="O593" i="1" s="1"/>
  <c r="P593" i="1"/>
  <c r="Q593" i="1"/>
  <c r="R593" i="1"/>
  <c r="S593" i="1"/>
  <c r="T593" i="1"/>
  <c r="N594" i="1"/>
  <c r="O594" i="1"/>
  <c r="P594" i="1"/>
  <c r="Q594" i="1"/>
  <c r="R594" i="1"/>
  <c r="S594" i="1"/>
  <c r="T594" i="1"/>
  <c r="N595" i="1"/>
  <c r="O595" i="1" s="1"/>
  <c r="P595" i="1"/>
  <c r="Q595" i="1"/>
  <c r="R595" i="1"/>
  <c r="S595" i="1"/>
  <c r="T595" i="1"/>
  <c r="N596" i="1"/>
  <c r="O596" i="1" s="1"/>
  <c r="P596" i="1"/>
  <c r="Q596" i="1"/>
  <c r="R596" i="1"/>
  <c r="S596" i="1"/>
  <c r="T596" i="1"/>
  <c r="N597" i="1"/>
  <c r="O597" i="1" s="1"/>
  <c r="P597" i="1"/>
  <c r="Q597" i="1"/>
  <c r="R597" i="1"/>
  <c r="S597" i="1"/>
  <c r="T597" i="1"/>
  <c r="N598" i="1"/>
  <c r="O598" i="1" s="1"/>
  <c r="P598" i="1"/>
  <c r="Q598" i="1"/>
  <c r="R598" i="1"/>
  <c r="S598" i="1"/>
  <c r="T598" i="1"/>
  <c r="N599" i="1"/>
  <c r="O599" i="1" s="1"/>
  <c r="P599" i="1"/>
  <c r="Q599" i="1"/>
  <c r="R599" i="1"/>
  <c r="S599" i="1"/>
  <c r="T599" i="1"/>
  <c r="N600" i="1"/>
  <c r="O600" i="1" s="1"/>
  <c r="P600" i="1"/>
  <c r="Q600" i="1"/>
  <c r="R600" i="1"/>
  <c r="S600" i="1"/>
  <c r="T600" i="1"/>
  <c r="N601" i="1"/>
  <c r="O601" i="1" s="1"/>
  <c r="P601" i="1"/>
  <c r="Q601" i="1"/>
  <c r="R601" i="1"/>
  <c r="S601" i="1"/>
  <c r="T601" i="1"/>
  <c r="N602" i="1"/>
  <c r="O602" i="1"/>
  <c r="P602" i="1"/>
  <c r="Q602" i="1"/>
  <c r="R602" i="1"/>
  <c r="S602" i="1"/>
  <c r="T602" i="1"/>
  <c r="N603" i="1"/>
  <c r="O603" i="1" s="1"/>
  <c r="P603" i="1"/>
  <c r="Q603" i="1"/>
  <c r="R603" i="1"/>
  <c r="S603" i="1"/>
  <c r="T603" i="1"/>
  <c r="N604" i="1"/>
  <c r="O604" i="1" s="1"/>
  <c r="P604" i="1"/>
  <c r="Q604" i="1"/>
  <c r="R604" i="1"/>
  <c r="S604" i="1"/>
  <c r="T604" i="1"/>
  <c r="N605" i="1"/>
  <c r="O605" i="1" s="1"/>
  <c r="P605" i="1"/>
  <c r="Q605" i="1"/>
  <c r="R605" i="1"/>
  <c r="S605" i="1"/>
  <c r="T605" i="1"/>
  <c r="N606" i="1"/>
  <c r="O606" i="1" s="1"/>
  <c r="P606" i="1"/>
  <c r="Q606" i="1"/>
  <c r="R606" i="1"/>
  <c r="S606" i="1"/>
  <c r="T606" i="1"/>
  <c r="N607" i="1"/>
  <c r="O607" i="1" s="1"/>
  <c r="P607" i="1"/>
  <c r="Q607" i="1"/>
  <c r="R607" i="1"/>
  <c r="S607" i="1"/>
  <c r="T607" i="1"/>
  <c r="N608" i="1"/>
  <c r="O608" i="1" s="1"/>
  <c r="P608" i="1"/>
  <c r="Q608" i="1"/>
  <c r="R608" i="1"/>
  <c r="S608" i="1"/>
  <c r="T608" i="1"/>
  <c r="N609" i="1"/>
  <c r="O609" i="1" s="1"/>
  <c r="P609" i="1"/>
  <c r="Q609" i="1"/>
  <c r="R609" i="1"/>
  <c r="S609" i="1"/>
  <c r="T609" i="1"/>
  <c r="N610" i="1"/>
  <c r="O610" i="1"/>
  <c r="P610" i="1"/>
  <c r="Q610" i="1"/>
  <c r="R610" i="1"/>
  <c r="S610" i="1"/>
  <c r="T610" i="1"/>
  <c r="N611" i="1"/>
  <c r="O611" i="1" s="1"/>
  <c r="P611" i="1"/>
  <c r="Q611" i="1"/>
  <c r="R611" i="1"/>
  <c r="S611" i="1"/>
  <c r="T611" i="1"/>
  <c r="N612" i="1"/>
  <c r="O612" i="1" s="1"/>
  <c r="P612" i="1"/>
  <c r="Q612" i="1"/>
  <c r="R612" i="1"/>
  <c r="S612" i="1"/>
  <c r="T612" i="1"/>
  <c r="N613" i="1"/>
  <c r="O613" i="1" s="1"/>
  <c r="P613" i="1"/>
  <c r="Q613" i="1"/>
  <c r="R613" i="1"/>
  <c r="S613" i="1"/>
  <c r="T613" i="1"/>
  <c r="N614" i="1"/>
  <c r="O614" i="1" s="1"/>
  <c r="P614" i="1"/>
  <c r="Q614" i="1"/>
  <c r="R614" i="1"/>
  <c r="S614" i="1"/>
  <c r="T614" i="1"/>
  <c r="N615" i="1"/>
  <c r="O615" i="1" s="1"/>
  <c r="P615" i="1"/>
  <c r="Q615" i="1"/>
  <c r="R615" i="1"/>
  <c r="S615" i="1"/>
  <c r="T615" i="1"/>
  <c r="N616" i="1"/>
  <c r="O616" i="1" s="1"/>
  <c r="P616" i="1"/>
  <c r="Q616" i="1"/>
  <c r="R616" i="1"/>
  <c r="S616" i="1"/>
  <c r="T616" i="1"/>
  <c r="N617" i="1"/>
  <c r="O617" i="1" s="1"/>
  <c r="P617" i="1"/>
  <c r="Q617" i="1"/>
  <c r="R617" i="1"/>
  <c r="S617" i="1"/>
  <c r="T617" i="1"/>
  <c r="N618" i="1"/>
  <c r="O618" i="1"/>
  <c r="P618" i="1"/>
  <c r="Q618" i="1"/>
  <c r="R618" i="1"/>
  <c r="S618" i="1"/>
  <c r="T618" i="1"/>
  <c r="N619" i="1"/>
  <c r="O619" i="1" s="1"/>
  <c r="P619" i="1"/>
  <c r="Q619" i="1"/>
  <c r="R619" i="1"/>
  <c r="S619" i="1"/>
  <c r="T619" i="1"/>
  <c r="N620" i="1"/>
  <c r="O620" i="1" s="1"/>
  <c r="P620" i="1"/>
  <c r="Q620" i="1"/>
  <c r="R620" i="1"/>
  <c r="S620" i="1"/>
  <c r="T620" i="1"/>
  <c r="N621" i="1"/>
  <c r="O621" i="1" s="1"/>
  <c r="P621" i="1"/>
  <c r="Q621" i="1"/>
  <c r="R621" i="1"/>
  <c r="S621" i="1"/>
  <c r="T621" i="1"/>
  <c r="N622" i="1"/>
  <c r="O622" i="1" s="1"/>
  <c r="P622" i="1"/>
  <c r="Q622" i="1"/>
  <c r="R622" i="1"/>
  <c r="S622" i="1"/>
  <c r="T622" i="1"/>
  <c r="N623" i="1"/>
  <c r="O623" i="1" s="1"/>
  <c r="P623" i="1"/>
  <c r="Q623" i="1"/>
  <c r="R623" i="1"/>
  <c r="S623" i="1"/>
  <c r="T623" i="1"/>
  <c r="N624" i="1"/>
  <c r="O624" i="1" s="1"/>
  <c r="P624" i="1"/>
  <c r="Q624" i="1"/>
  <c r="R624" i="1"/>
  <c r="S624" i="1"/>
  <c r="T624" i="1"/>
  <c r="N625" i="1"/>
  <c r="O625" i="1" s="1"/>
  <c r="P625" i="1"/>
  <c r="Q625" i="1"/>
  <c r="R625" i="1"/>
  <c r="S625" i="1"/>
  <c r="T625" i="1"/>
  <c r="N626" i="1"/>
  <c r="O626" i="1"/>
  <c r="P626" i="1"/>
  <c r="Q626" i="1"/>
  <c r="R626" i="1"/>
  <c r="S626" i="1"/>
  <c r="T626" i="1"/>
  <c r="N627" i="1"/>
  <c r="O627" i="1" s="1"/>
  <c r="P627" i="1"/>
  <c r="Q627" i="1"/>
  <c r="R627" i="1"/>
  <c r="S627" i="1"/>
  <c r="T627" i="1"/>
  <c r="N628" i="1"/>
  <c r="O628" i="1" s="1"/>
  <c r="P628" i="1"/>
  <c r="Q628" i="1"/>
  <c r="R628" i="1"/>
  <c r="S628" i="1"/>
  <c r="T628" i="1"/>
  <c r="N629" i="1"/>
  <c r="O629" i="1" s="1"/>
  <c r="P629" i="1"/>
  <c r="Q629" i="1"/>
  <c r="R629" i="1"/>
  <c r="S629" i="1"/>
  <c r="T629" i="1"/>
  <c r="N630" i="1"/>
  <c r="O630" i="1" s="1"/>
  <c r="P630" i="1"/>
  <c r="Q630" i="1"/>
  <c r="R630" i="1"/>
  <c r="S630" i="1"/>
  <c r="T630" i="1"/>
  <c r="N631" i="1"/>
  <c r="O631" i="1" s="1"/>
  <c r="P631" i="1"/>
  <c r="Q631" i="1"/>
  <c r="R631" i="1"/>
  <c r="S631" i="1"/>
  <c r="T631" i="1"/>
  <c r="N632" i="1"/>
  <c r="O632" i="1" s="1"/>
  <c r="P632" i="1"/>
  <c r="Q632" i="1"/>
  <c r="R632" i="1"/>
  <c r="S632" i="1"/>
  <c r="T632" i="1"/>
  <c r="N633" i="1"/>
  <c r="O633" i="1" s="1"/>
  <c r="P633" i="1"/>
  <c r="Q633" i="1"/>
  <c r="R633" i="1"/>
  <c r="S633" i="1"/>
  <c r="T633" i="1"/>
  <c r="N634" i="1"/>
  <c r="O634" i="1"/>
  <c r="P634" i="1"/>
  <c r="Q634" i="1"/>
  <c r="R634" i="1"/>
  <c r="S634" i="1"/>
  <c r="T634" i="1"/>
  <c r="N635" i="1"/>
  <c r="O635" i="1" s="1"/>
  <c r="P635" i="1"/>
  <c r="Q635" i="1"/>
  <c r="R635" i="1"/>
  <c r="S635" i="1"/>
  <c r="T635" i="1"/>
  <c r="N636" i="1"/>
  <c r="O636" i="1" s="1"/>
  <c r="P636" i="1"/>
  <c r="Q636" i="1"/>
  <c r="R636" i="1"/>
  <c r="S636" i="1"/>
  <c r="T636" i="1"/>
  <c r="N637" i="1"/>
  <c r="O637" i="1" s="1"/>
  <c r="P637" i="1"/>
  <c r="Q637" i="1"/>
  <c r="R637" i="1"/>
  <c r="S637" i="1"/>
  <c r="T637" i="1"/>
  <c r="N638" i="1"/>
  <c r="O638" i="1" s="1"/>
  <c r="P638" i="1"/>
  <c r="Q638" i="1"/>
  <c r="R638" i="1"/>
  <c r="S638" i="1"/>
  <c r="T638" i="1"/>
  <c r="N639" i="1"/>
  <c r="O639" i="1" s="1"/>
  <c r="P639" i="1"/>
  <c r="Q639" i="1"/>
  <c r="R639" i="1"/>
  <c r="S639" i="1"/>
  <c r="T639" i="1"/>
  <c r="N640" i="1"/>
  <c r="O640" i="1" s="1"/>
  <c r="P640" i="1"/>
  <c r="Q640" i="1"/>
  <c r="R640" i="1"/>
  <c r="S640" i="1"/>
  <c r="T640" i="1"/>
  <c r="N641" i="1"/>
  <c r="O641" i="1" s="1"/>
  <c r="P641" i="1"/>
  <c r="Q641" i="1"/>
  <c r="R641" i="1"/>
  <c r="S641" i="1"/>
  <c r="T641" i="1"/>
  <c r="N642" i="1"/>
  <c r="O642" i="1"/>
  <c r="P642" i="1"/>
  <c r="Q642" i="1"/>
  <c r="R642" i="1"/>
  <c r="S642" i="1"/>
  <c r="T642" i="1"/>
  <c r="N643" i="1"/>
  <c r="O643" i="1" s="1"/>
  <c r="P643" i="1"/>
  <c r="Q643" i="1"/>
  <c r="R643" i="1"/>
  <c r="S643" i="1"/>
  <c r="T643" i="1"/>
  <c r="N644" i="1"/>
  <c r="O644" i="1" s="1"/>
  <c r="P644" i="1"/>
  <c r="Q644" i="1"/>
  <c r="R644" i="1"/>
  <c r="S644" i="1"/>
  <c r="T644" i="1"/>
  <c r="N645" i="1"/>
  <c r="O645" i="1" s="1"/>
  <c r="P645" i="1"/>
  <c r="Q645" i="1"/>
  <c r="R645" i="1"/>
  <c r="S645" i="1"/>
  <c r="T645" i="1"/>
  <c r="N646" i="1"/>
  <c r="O646" i="1" s="1"/>
  <c r="P646" i="1"/>
  <c r="Q646" i="1"/>
  <c r="R646" i="1"/>
  <c r="S646" i="1"/>
  <c r="T646" i="1"/>
  <c r="N647" i="1"/>
  <c r="O647" i="1" s="1"/>
  <c r="P647" i="1"/>
  <c r="Q647" i="1"/>
  <c r="R647" i="1"/>
  <c r="S647" i="1"/>
  <c r="T647" i="1"/>
  <c r="N648" i="1"/>
  <c r="O648" i="1" s="1"/>
  <c r="P648" i="1"/>
  <c r="Q648" i="1"/>
  <c r="R648" i="1"/>
  <c r="S648" i="1"/>
  <c r="T648" i="1"/>
  <c r="N649" i="1"/>
  <c r="O649" i="1" s="1"/>
  <c r="P649" i="1"/>
  <c r="Q649" i="1"/>
  <c r="R649" i="1"/>
  <c r="S649" i="1"/>
  <c r="T649" i="1"/>
  <c r="N650" i="1"/>
  <c r="O650" i="1"/>
  <c r="P650" i="1"/>
  <c r="Q650" i="1"/>
  <c r="R650" i="1"/>
  <c r="S650" i="1"/>
  <c r="T650" i="1"/>
  <c r="N651" i="1"/>
  <c r="O651" i="1" s="1"/>
  <c r="P651" i="1"/>
  <c r="Q651" i="1"/>
  <c r="R651" i="1"/>
  <c r="S651" i="1"/>
  <c r="T651" i="1"/>
  <c r="N652" i="1"/>
  <c r="O652" i="1" s="1"/>
  <c r="P652" i="1"/>
  <c r="Q652" i="1"/>
  <c r="R652" i="1"/>
  <c r="S652" i="1"/>
  <c r="T652" i="1"/>
  <c r="N653" i="1"/>
  <c r="O653" i="1" s="1"/>
  <c r="P653" i="1"/>
  <c r="Q653" i="1"/>
  <c r="R653" i="1"/>
  <c r="S653" i="1"/>
  <c r="T653" i="1"/>
  <c r="N654" i="1"/>
  <c r="O654" i="1" s="1"/>
  <c r="P654" i="1"/>
  <c r="Q654" i="1"/>
  <c r="R654" i="1"/>
  <c r="S654" i="1"/>
  <c r="T654" i="1"/>
  <c r="N655" i="1"/>
  <c r="O655" i="1" s="1"/>
  <c r="P655" i="1"/>
  <c r="Q655" i="1"/>
  <c r="R655" i="1"/>
  <c r="S655" i="1"/>
  <c r="T655" i="1"/>
  <c r="N656" i="1"/>
  <c r="O656" i="1" s="1"/>
  <c r="P656" i="1"/>
  <c r="Q656" i="1"/>
  <c r="R656" i="1"/>
  <c r="S656" i="1"/>
  <c r="T656" i="1"/>
  <c r="N657" i="1"/>
  <c r="O657" i="1" s="1"/>
  <c r="P657" i="1"/>
  <c r="Q657" i="1"/>
  <c r="R657" i="1"/>
  <c r="S657" i="1"/>
  <c r="T657" i="1"/>
  <c r="N658" i="1"/>
  <c r="O658" i="1"/>
  <c r="P658" i="1"/>
  <c r="Q658" i="1"/>
  <c r="R658" i="1"/>
  <c r="S658" i="1"/>
  <c r="T658" i="1"/>
  <c r="N659" i="1"/>
  <c r="O659" i="1" s="1"/>
  <c r="P659" i="1"/>
  <c r="Q659" i="1"/>
  <c r="R659" i="1"/>
  <c r="S659" i="1"/>
  <c r="T659" i="1"/>
  <c r="N660" i="1"/>
  <c r="O660" i="1" s="1"/>
  <c r="P660" i="1"/>
  <c r="Q660" i="1"/>
  <c r="R660" i="1"/>
  <c r="S660" i="1"/>
  <c r="T660" i="1"/>
  <c r="N661" i="1"/>
  <c r="O661" i="1" s="1"/>
  <c r="P661" i="1"/>
  <c r="Q661" i="1"/>
  <c r="R661" i="1"/>
  <c r="S661" i="1"/>
  <c r="T661" i="1"/>
  <c r="N662" i="1"/>
  <c r="O662" i="1" s="1"/>
  <c r="P662" i="1"/>
  <c r="Q662" i="1"/>
  <c r="R662" i="1"/>
  <c r="S662" i="1"/>
  <c r="T662" i="1"/>
  <c r="N663" i="1"/>
  <c r="O663" i="1" s="1"/>
  <c r="P663" i="1"/>
  <c r="Q663" i="1"/>
  <c r="R663" i="1"/>
  <c r="S663" i="1"/>
  <c r="T663" i="1"/>
  <c r="N664" i="1"/>
  <c r="O664" i="1" s="1"/>
  <c r="P664" i="1"/>
  <c r="Q664" i="1"/>
  <c r="R664" i="1"/>
  <c r="S664" i="1"/>
  <c r="T664" i="1"/>
  <c r="N665" i="1"/>
  <c r="O665" i="1" s="1"/>
  <c r="P665" i="1"/>
  <c r="Q665" i="1"/>
  <c r="R665" i="1"/>
  <c r="S665" i="1"/>
  <c r="T665" i="1"/>
  <c r="N666" i="1"/>
  <c r="O666" i="1"/>
  <c r="P666" i="1"/>
  <c r="Q666" i="1"/>
  <c r="R666" i="1"/>
  <c r="S666" i="1"/>
  <c r="T666" i="1"/>
  <c r="N667" i="1"/>
  <c r="O667" i="1" s="1"/>
  <c r="P667" i="1"/>
  <c r="Q667" i="1"/>
  <c r="R667" i="1"/>
  <c r="S667" i="1"/>
  <c r="T667" i="1"/>
  <c r="N668" i="1"/>
  <c r="O668" i="1" s="1"/>
  <c r="P668" i="1"/>
  <c r="Q668" i="1"/>
  <c r="R668" i="1"/>
  <c r="S668" i="1"/>
  <c r="T668" i="1"/>
  <c r="N669" i="1"/>
  <c r="O669" i="1" s="1"/>
  <c r="P669" i="1"/>
  <c r="Q669" i="1"/>
  <c r="R669" i="1"/>
  <c r="S669" i="1"/>
  <c r="T669" i="1"/>
  <c r="N670" i="1"/>
  <c r="O670" i="1" s="1"/>
  <c r="P670" i="1"/>
  <c r="Q670" i="1"/>
  <c r="R670" i="1"/>
  <c r="S670" i="1"/>
  <c r="T670" i="1"/>
  <c r="N671" i="1"/>
  <c r="O671" i="1" s="1"/>
  <c r="P671" i="1"/>
  <c r="Q671" i="1"/>
  <c r="R671" i="1"/>
  <c r="S671" i="1"/>
  <c r="T671" i="1"/>
  <c r="N672" i="1"/>
  <c r="O672" i="1" s="1"/>
  <c r="P672" i="1"/>
  <c r="Q672" i="1"/>
  <c r="R672" i="1"/>
  <c r="S672" i="1"/>
  <c r="T672" i="1"/>
  <c r="N673" i="1"/>
  <c r="O673" i="1" s="1"/>
  <c r="P673" i="1"/>
  <c r="Q673" i="1"/>
  <c r="R673" i="1"/>
  <c r="S673" i="1"/>
  <c r="T673" i="1"/>
  <c r="N674" i="1"/>
  <c r="O674" i="1"/>
  <c r="P674" i="1"/>
  <c r="Q674" i="1"/>
  <c r="R674" i="1"/>
  <c r="S674" i="1"/>
  <c r="T674" i="1"/>
  <c r="N675" i="1"/>
  <c r="O675" i="1" s="1"/>
  <c r="P675" i="1"/>
  <c r="Q675" i="1"/>
  <c r="R675" i="1"/>
  <c r="S675" i="1"/>
  <c r="T675" i="1"/>
  <c r="N676" i="1"/>
  <c r="O676" i="1" s="1"/>
  <c r="P676" i="1"/>
  <c r="Q676" i="1"/>
  <c r="R676" i="1"/>
  <c r="S676" i="1"/>
  <c r="T676" i="1"/>
  <c r="N677" i="1"/>
  <c r="O677" i="1" s="1"/>
  <c r="P677" i="1"/>
  <c r="Q677" i="1"/>
  <c r="R677" i="1"/>
  <c r="S677" i="1"/>
  <c r="T677" i="1"/>
  <c r="N678" i="1"/>
  <c r="O678" i="1" s="1"/>
  <c r="P678" i="1"/>
  <c r="Q678" i="1"/>
  <c r="R678" i="1"/>
  <c r="S678" i="1"/>
  <c r="T678" i="1"/>
  <c r="N679" i="1"/>
  <c r="O679" i="1" s="1"/>
  <c r="P679" i="1"/>
  <c r="Q679" i="1"/>
  <c r="R679" i="1"/>
  <c r="S679" i="1"/>
  <c r="T679" i="1"/>
  <c r="N680" i="1"/>
  <c r="O680" i="1" s="1"/>
  <c r="P680" i="1"/>
  <c r="Q680" i="1"/>
  <c r="R680" i="1"/>
  <c r="S680" i="1"/>
  <c r="T680" i="1"/>
  <c r="N681" i="1"/>
  <c r="O681" i="1" s="1"/>
  <c r="P681" i="1"/>
  <c r="Q681" i="1"/>
  <c r="R681" i="1"/>
  <c r="S681" i="1"/>
  <c r="T681" i="1"/>
  <c r="N682" i="1"/>
  <c r="O682" i="1"/>
  <c r="P682" i="1"/>
  <c r="Q682" i="1"/>
  <c r="R682" i="1"/>
  <c r="S682" i="1"/>
  <c r="T682" i="1"/>
  <c r="N683" i="1"/>
  <c r="O683" i="1" s="1"/>
  <c r="P683" i="1"/>
  <c r="Q683" i="1"/>
  <c r="R683" i="1"/>
  <c r="S683" i="1"/>
  <c r="T683" i="1"/>
  <c r="N684" i="1"/>
  <c r="O684" i="1" s="1"/>
  <c r="P684" i="1"/>
  <c r="Q684" i="1"/>
  <c r="R684" i="1"/>
  <c r="S684" i="1"/>
  <c r="T684" i="1"/>
  <c r="N685" i="1"/>
  <c r="O685" i="1" s="1"/>
  <c r="P685" i="1"/>
  <c r="Q685" i="1"/>
  <c r="R685" i="1"/>
  <c r="S685" i="1"/>
  <c r="T685" i="1"/>
  <c r="N686" i="1"/>
  <c r="O686" i="1" s="1"/>
  <c r="P686" i="1"/>
  <c r="Q686" i="1"/>
  <c r="R686" i="1"/>
  <c r="S686" i="1"/>
  <c r="T686" i="1"/>
  <c r="N687" i="1"/>
  <c r="O687" i="1" s="1"/>
  <c r="P687" i="1"/>
  <c r="Q687" i="1"/>
  <c r="R687" i="1"/>
  <c r="S687" i="1"/>
  <c r="T687" i="1"/>
  <c r="N688" i="1"/>
  <c r="O688" i="1" s="1"/>
  <c r="P688" i="1"/>
  <c r="Q688" i="1"/>
  <c r="R688" i="1"/>
  <c r="S688" i="1"/>
  <c r="T688" i="1"/>
  <c r="N689" i="1"/>
  <c r="O689" i="1" s="1"/>
  <c r="P689" i="1"/>
  <c r="Q689" i="1"/>
  <c r="R689" i="1"/>
  <c r="S689" i="1"/>
  <c r="T689" i="1"/>
  <c r="N690" i="1"/>
  <c r="O690" i="1"/>
  <c r="P690" i="1"/>
  <c r="Q690" i="1"/>
  <c r="R690" i="1"/>
  <c r="S690" i="1"/>
  <c r="T690" i="1"/>
  <c r="N691" i="1"/>
  <c r="O691" i="1" s="1"/>
  <c r="P691" i="1"/>
  <c r="Q691" i="1"/>
  <c r="R691" i="1"/>
  <c r="S691" i="1"/>
  <c r="T691" i="1"/>
  <c r="N692" i="1"/>
  <c r="O692" i="1" s="1"/>
  <c r="P692" i="1"/>
  <c r="Q692" i="1"/>
  <c r="R692" i="1"/>
  <c r="S692" i="1"/>
  <c r="T692" i="1"/>
  <c r="N693" i="1"/>
  <c r="O693" i="1" s="1"/>
  <c r="P693" i="1"/>
  <c r="Q693" i="1"/>
  <c r="R693" i="1"/>
  <c r="S693" i="1"/>
  <c r="T693" i="1"/>
  <c r="N694" i="1"/>
  <c r="O694" i="1" s="1"/>
  <c r="P694" i="1"/>
  <c r="Q694" i="1"/>
  <c r="R694" i="1"/>
  <c r="S694" i="1"/>
  <c r="T694" i="1"/>
  <c r="N695" i="1"/>
  <c r="O695" i="1" s="1"/>
  <c r="P695" i="1"/>
  <c r="Q695" i="1"/>
  <c r="R695" i="1"/>
  <c r="S695" i="1"/>
  <c r="T695" i="1"/>
  <c r="N696" i="1"/>
  <c r="O696" i="1" s="1"/>
  <c r="P696" i="1"/>
  <c r="Q696" i="1"/>
  <c r="R696" i="1"/>
  <c r="S696" i="1"/>
  <c r="T696" i="1"/>
  <c r="N697" i="1"/>
  <c r="O697" i="1" s="1"/>
  <c r="P697" i="1"/>
  <c r="Q697" i="1"/>
  <c r="R697" i="1"/>
  <c r="S697" i="1"/>
  <c r="T697" i="1"/>
  <c r="N698" i="1"/>
  <c r="O698" i="1"/>
  <c r="P698" i="1"/>
  <c r="Q698" i="1"/>
  <c r="R698" i="1"/>
  <c r="S698" i="1"/>
  <c r="T698" i="1"/>
  <c r="N699" i="1"/>
  <c r="O699" i="1" s="1"/>
  <c r="P699" i="1"/>
  <c r="Q699" i="1"/>
  <c r="R699" i="1"/>
  <c r="S699" i="1"/>
  <c r="T699" i="1"/>
  <c r="N700" i="1"/>
  <c r="O700" i="1" s="1"/>
  <c r="P700" i="1"/>
  <c r="Q700" i="1"/>
  <c r="R700" i="1"/>
  <c r="S700" i="1"/>
  <c r="T700" i="1"/>
  <c r="N701" i="1"/>
  <c r="O701" i="1" s="1"/>
  <c r="P701" i="1"/>
  <c r="Q701" i="1"/>
  <c r="R701" i="1"/>
  <c r="S701" i="1"/>
  <c r="T701" i="1"/>
  <c r="N702" i="1"/>
  <c r="O702" i="1" s="1"/>
  <c r="P702" i="1"/>
  <c r="Q702" i="1"/>
  <c r="R702" i="1"/>
  <c r="S702" i="1"/>
  <c r="T702" i="1"/>
  <c r="N703" i="1"/>
  <c r="O703" i="1" s="1"/>
  <c r="P703" i="1"/>
  <c r="Q703" i="1"/>
  <c r="R703" i="1"/>
  <c r="S703" i="1"/>
  <c r="T703" i="1"/>
  <c r="N704" i="1"/>
  <c r="O704" i="1" s="1"/>
  <c r="P704" i="1"/>
  <c r="Q704" i="1"/>
  <c r="R704" i="1"/>
  <c r="S704" i="1"/>
  <c r="T704" i="1"/>
  <c r="N705" i="1"/>
  <c r="O705" i="1" s="1"/>
  <c r="P705" i="1"/>
  <c r="Q705" i="1"/>
  <c r="R705" i="1"/>
  <c r="S705" i="1"/>
  <c r="T705" i="1"/>
  <c r="N706" i="1"/>
  <c r="O706" i="1"/>
  <c r="P706" i="1"/>
  <c r="Q706" i="1"/>
  <c r="R706" i="1"/>
  <c r="S706" i="1"/>
  <c r="T706" i="1"/>
  <c r="N707" i="1"/>
  <c r="O707" i="1" s="1"/>
  <c r="P707" i="1"/>
  <c r="Q707" i="1"/>
  <c r="R707" i="1"/>
  <c r="S707" i="1"/>
  <c r="T707" i="1"/>
  <c r="N708" i="1"/>
  <c r="O708" i="1" s="1"/>
  <c r="P708" i="1"/>
  <c r="Q708" i="1"/>
  <c r="R708" i="1"/>
  <c r="S708" i="1"/>
  <c r="T708" i="1"/>
  <c r="N709" i="1"/>
  <c r="O709" i="1" s="1"/>
  <c r="P709" i="1"/>
  <c r="Q709" i="1"/>
  <c r="R709" i="1"/>
  <c r="S709" i="1"/>
  <c r="T709" i="1"/>
  <c r="N710" i="1"/>
  <c r="O710" i="1" s="1"/>
  <c r="P710" i="1"/>
  <c r="Q710" i="1"/>
  <c r="R710" i="1"/>
  <c r="S710" i="1"/>
  <c r="T710" i="1"/>
  <c r="N711" i="1"/>
  <c r="O711" i="1" s="1"/>
  <c r="P711" i="1"/>
  <c r="Q711" i="1"/>
  <c r="R711" i="1"/>
  <c r="S711" i="1"/>
  <c r="T711" i="1"/>
  <c r="N712" i="1"/>
  <c r="O712" i="1" s="1"/>
  <c r="P712" i="1"/>
  <c r="Q712" i="1"/>
  <c r="R712" i="1"/>
  <c r="S712" i="1"/>
  <c r="T712" i="1"/>
  <c r="N713" i="1"/>
  <c r="O713" i="1" s="1"/>
  <c r="P713" i="1"/>
  <c r="Q713" i="1"/>
  <c r="R713" i="1"/>
  <c r="S713" i="1"/>
  <c r="T713" i="1"/>
  <c r="N714" i="1"/>
  <c r="O714" i="1"/>
  <c r="P714" i="1"/>
  <c r="Q714" i="1"/>
  <c r="R714" i="1"/>
  <c r="S714" i="1"/>
  <c r="T714" i="1"/>
  <c r="N715" i="1"/>
  <c r="O715" i="1" s="1"/>
  <c r="P715" i="1"/>
  <c r="Q715" i="1"/>
  <c r="R715" i="1"/>
  <c r="S715" i="1"/>
  <c r="T715" i="1"/>
  <c r="N716" i="1"/>
  <c r="O716" i="1" s="1"/>
  <c r="P716" i="1"/>
  <c r="Q716" i="1"/>
  <c r="R716" i="1"/>
  <c r="S716" i="1"/>
  <c r="T716" i="1"/>
  <c r="N717" i="1"/>
  <c r="O717" i="1" s="1"/>
  <c r="P717" i="1"/>
  <c r="Q717" i="1"/>
  <c r="R717" i="1"/>
  <c r="S717" i="1"/>
  <c r="T717" i="1"/>
  <c r="N718" i="1"/>
  <c r="O718" i="1" s="1"/>
  <c r="P718" i="1"/>
  <c r="Q718" i="1"/>
  <c r="R718" i="1"/>
  <c r="S718" i="1"/>
  <c r="T718" i="1"/>
  <c r="N719" i="1"/>
  <c r="O719" i="1" s="1"/>
  <c r="P719" i="1"/>
  <c r="Q719" i="1"/>
  <c r="R719" i="1"/>
  <c r="S719" i="1"/>
  <c r="T719" i="1"/>
  <c r="N720" i="1"/>
  <c r="O720" i="1" s="1"/>
  <c r="P720" i="1"/>
  <c r="Q720" i="1"/>
  <c r="R720" i="1"/>
  <c r="S720" i="1"/>
  <c r="T720" i="1"/>
  <c r="N721" i="1"/>
  <c r="O721" i="1" s="1"/>
  <c r="P721" i="1"/>
  <c r="Q721" i="1"/>
  <c r="R721" i="1"/>
  <c r="S721" i="1"/>
  <c r="T721" i="1"/>
  <c r="N722" i="1"/>
  <c r="O722" i="1"/>
  <c r="P722" i="1"/>
  <c r="Q722" i="1"/>
  <c r="R722" i="1"/>
  <c r="S722" i="1"/>
  <c r="T722" i="1"/>
  <c r="N723" i="1"/>
  <c r="O723" i="1" s="1"/>
  <c r="P723" i="1"/>
  <c r="Q723" i="1"/>
  <c r="R723" i="1"/>
  <c r="S723" i="1"/>
  <c r="T723" i="1"/>
  <c r="N724" i="1"/>
  <c r="O724" i="1" s="1"/>
  <c r="P724" i="1"/>
  <c r="Q724" i="1"/>
  <c r="R724" i="1"/>
  <c r="S724" i="1"/>
  <c r="T724" i="1"/>
  <c r="N725" i="1"/>
  <c r="O725" i="1" s="1"/>
  <c r="P725" i="1"/>
  <c r="Q725" i="1"/>
  <c r="R725" i="1"/>
  <c r="S725" i="1"/>
  <c r="T725" i="1"/>
  <c r="N726" i="1"/>
  <c r="O726" i="1" s="1"/>
  <c r="P726" i="1"/>
  <c r="Q726" i="1"/>
  <c r="R726" i="1"/>
  <c r="S726" i="1"/>
  <c r="T726" i="1"/>
  <c r="N727" i="1"/>
  <c r="O727" i="1" s="1"/>
  <c r="P727" i="1"/>
  <c r="Q727" i="1"/>
  <c r="R727" i="1"/>
  <c r="S727" i="1"/>
  <c r="T727" i="1"/>
  <c r="N728" i="1"/>
  <c r="O728" i="1" s="1"/>
  <c r="P728" i="1"/>
  <c r="Q728" i="1"/>
  <c r="R728" i="1"/>
  <c r="S728" i="1"/>
  <c r="T728" i="1"/>
  <c r="N729" i="1"/>
  <c r="O729" i="1" s="1"/>
  <c r="P729" i="1"/>
  <c r="Q729" i="1"/>
  <c r="R729" i="1"/>
  <c r="S729" i="1"/>
  <c r="T729" i="1"/>
  <c r="N730" i="1"/>
  <c r="O730" i="1"/>
  <c r="P730" i="1"/>
  <c r="Q730" i="1"/>
  <c r="R730" i="1"/>
  <c r="S730" i="1"/>
  <c r="T730" i="1"/>
  <c r="N731" i="1"/>
  <c r="O731" i="1" s="1"/>
  <c r="P731" i="1"/>
  <c r="Q731" i="1"/>
  <c r="R731" i="1"/>
  <c r="S731" i="1"/>
  <c r="T731" i="1"/>
  <c r="N732" i="1"/>
  <c r="O732" i="1" s="1"/>
  <c r="P732" i="1"/>
  <c r="Q732" i="1"/>
  <c r="R732" i="1"/>
  <c r="S732" i="1"/>
  <c r="T732" i="1"/>
  <c r="N733" i="1"/>
  <c r="O733" i="1" s="1"/>
  <c r="P733" i="1"/>
  <c r="Q733" i="1"/>
  <c r="R733" i="1"/>
  <c r="S733" i="1"/>
  <c r="T733" i="1"/>
  <c r="N734" i="1"/>
  <c r="O734" i="1" s="1"/>
  <c r="P734" i="1"/>
  <c r="Q734" i="1"/>
  <c r="R734" i="1"/>
  <c r="S734" i="1"/>
  <c r="T734" i="1"/>
  <c r="N735" i="1"/>
  <c r="O735" i="1" s="1"/>
  <c r="P735" i="1"/>
  <c r="Q735" i="1"/>
  <c r="R735" i="1"/>
  <c r="S735" i="1"/>
  <c r="T735" i="1"/>
  <c r="N736" i="1"/>
  <c r="O736" i="1" s="1"/>
  <c r="P736" i="1"/>
  <c r="Q736" i="1"/>
  <c r="R736" i="1"/>
  <c r="S736" i="1"/>
  <c r="T736" i="1"/>
  <c r="N737" i="1"/>
  <c r="O737" i="1" s="1"/>
  <c r="P737" i="1"/>
  <c r="Q737" i="1"/>
  <c r="R737" i="1"/>
  <c r="S737" i="1"/>
  <c r="T737" i="1"/>
  <c r="N738" i="1"/>
  <c r="O738" i="1"/>
  <c r="P738" i="1"/>
  <c r="Q738" i="1"/>
  <c r="R738" i="1"/>
  <c r="S738" i="1"/>
  <c r="T738" i="1"/>
  <c r="N739" i="1"/>
  <c r="O739" i="1" s="1"/>
  <c r="P739" i="1"/>
  <c r="Q739" i="1"/>
  <c r="R739" i="1"/>
  <c r="S739" i="1"/>
  <c r="T739" i="1"/>
  <c r="N740" i="1"/>
  <c r="O740" i="1" s="1"/>
  <c r="P740" i="1"/>
  <c r="Q740" i="1"/>
  <c r="R740" i="1"/>
  <c r="S740" i="1"/>
  <c r="T740" i="1"/>
  <c r="N741" i="1"/>
  <c r="O741" i="1" s="1"/>
  <c r="P741" i="1"/>
  <c r="Q741" i="1"/>
  <c r="R741" i="1"/>
  <c r="S741" i="1"/>
  <c r="T741" i="1"/>
  <c r="N742" i="1"/>
  <c r="O742" i="1" s="1"/>
  <c r="P742" i="1"/>
  <c r="Q742" i="1"/>
  <c r="R742" i="1"/>
  <c r="S742" i="1"/>
  <c r="T742" i="1"/>
  <c r="N743" i="1"/>
  <c r="O743" i="1" s="1"/>
  <c r="P743" i="1"/>
  <c r="Q743" i="1"/>
  <c r="R743" i="1"/>
  <c r="S743" i="1"/>
  <c r="T743" i="1"/>
  <c r="N744" i="1"/>
  <c r="O744" i="1" s="1"/>
  <c r="P744" i="1"/>
  <c r="Q744" i="1"/>
  <c r="R744" i="1"/>
  <c r="S744" i="1"/>
  <c r="T744" i="1"/>
  <c r="N745" i="1"/>
  <c r="O745" i="1" s="1"/>
  <c r="P745" i="1"/>
  <c r="Q745" i="1"/>
  <c r="R745" i="1"/>
  <c r="S745" i="1"/>
  <c r="T745" i="1"/>
  <c r="N746" i="1"/>
  <c r="O746" i="1"/>
  <c r="P746" i="1"/>
  <c r="Q746" i="1"/>
  <c r="R746" i="1"/>
  <c r="S746" i="1"/>
  <c r="T746" i="1"/>
  <c r="N747" i="1"/>
  <c r="O747" i="1" s="1"/>
  <c r="P747" i="1"/>
  <c r="Q747" i="1"/>
  <c r="R747" i="1"/>
  <c r="S747" i="1"/>
  <c r="T747" i="1"/>
  <c r="N748" i="1"/>
  <c r="O748" i="1" s="1"/>
  <c r="P748" i="1"/>
  <c r="Q748" i="1"/>
  <c r="R748" i="1"/>
  <c r="S748" i="1"/>
  <c r="T748" i="1"/>
  <c r="N749" i="1"/>
  <c r="O749" i="1" s="1"/>
  <c r="P749" i="1"/>
  <c r="Q749" i="1"/>
  <c r="R749" i="1"/>
  <c r="S749" i="1"/>
  <c r="T749" i="1"/>
  <c r="N750" i="1"/>
  <c r="O750" i="1" s="1"/>
  <c r="P750" i="1"/>
  <c r="Q750" i="1"/>
  <c r="R750" i="1"/>
  <c r="S750" i="1"/>
  <c r="T750" i="1"/>
  <c r="N751" i="1"/>
  <c r="O751" i="1" s="1"/>
  <c r="P751" i="1"/>
  <c r="Q751" i="1"/>
  <c r="R751" i="1"/>
  <c r="S751" i="1"/>
  <c r="T751" i="1"/>
  <c r="N752" i="1"/>
  <c r="O752" i="1" s="1"/>
  <c r="P752" i="1"/>
  <c r="Q752" i="1"/>
  <c r="R752" i="1"/>
  <c r="S752" i="1"/>
  <c r="T752" i="1"/>
  <c r="N753" i="1"/>
  <c r="O753" i="1" s="1"/>
  <c r="P753" i="1"/>
  <c r="Q753" i="1"/>
  <c r="R753" i="1"/>
  <c r="S753" i="1"/>
  <c r="T753" i="1"/>
  <c r="N754" i="1"/>
  <c r="O754" i="1"/>
  <c r="P754" i="1"/>
  <c r="Q754" i="1"/>
  <c r="R754" i="1"/>
  <c r="S754" i="1"/>
  <c r="T754" i="1"/>
  <c r="N755" i="1"/>
  <c r="O755" i="1" s="1"/>
  <c r="P755" i="1"/>
  <c r="Q755" i="1"/>
  <c r="R755" i="1"/>
  <c r="S755" i="1"/>
  <c r="T755" i="1"/>
  <c r="N756" i="1"/>
  <c r="O756" i="1" s="1"/>
  <c r="P756" i="1"/>
  <c r="Q756" i="1"/>
  <c r="R756" i="1"/>
  <c r="S756" i="1"/>
  <c r="T756" i="1"/>
  <c r="N757" i="1"/>
  <c r="O757" i="1" s="1"/>
  <c r="P757" i="1"/>
  <c r="Q757" i="1"/>
  <c r="R757" i="1"/>
  <c r="S757" i="1"/>
  <c r="T757" i="1"/>
  <c r="N758" i="1"/>
  <c r="O758" i="1" s="1"/>
  <c r="P758" i="1"/>
  <c r="Q758" i="1"/>
  <c r="R758" i="1"/>
  <c r="S758" i="1"/>
  <c r="T758" i="1"/>
  <c r="N759" i="1"/>
  <c r="O759" i="1" s="1"/>
  <c r="P759" i="1"/>
  <c r="Q759" i="1"/>
  <c r="R759" i="1"/>
  <c r="S759" i="1"/>
  <c r="T759" i="1"/>
  <c r="N760" i="1"/>
  <c r="O760" i="1" s="1"/>
  <c r="P760" i="1"/>
  <c r="Q760" i="1"/>
  <c r="R760" i="1"/>
  <c r="S760" i="1"/>
  <c r="T760" i="1"/>
  <c r="N761" i="1"/>
  <c r="O761" i="1" s="1"/>
  <c r="P761" i="1"/>
  <c r="Q761" i="1"/>
  <c r="R761" i="1"/>
  <c r="S761" i="1"/>
  <c r="T761" i="1"/>
  <c r="N762" i="1"/>
  <c r="O762" i="1"/>
  <c r="P762" i="1"/>
  <c r="Q762" i="1"/>
  <c r="R762" i="1"/>
  <c r="S762" i="1"/>
  <c r="T762" i="1"/>
  <c r="N763" i="1"/>
  <c r="O763" i="1" s="1"/>
  <c r="P763" i="1"/>
  <c r="Q763" i="1"/>
  <c r="R763" i="1"/>
  <c r="S763" i="1"/>
  <c r="T763" i="1"/>
  <c r="N764" i="1"/>
  <c r="O764" i="1" s="1"/>
  <c r="P764" i="1"/>
  <c r="Q764" i="1"/>
  <c r="R764" i="1"/>
  <c r="S764" i="1"/>
  <c r="T764" i="1"/>
  <c r="N765" i="1"/>
  <c r="O765" i="1" s="1"/>
  <c r="P765" i="1"/>
  <c r="Q765" i="1"/>
  <c r="R765" i="1"/>
  <c r="S765" i="1"/>
  <c r="T765" i="1"/>
  <c r="N766" i="1"/>
  <c r="O766" i="1" s="1"/>
  <c r="P766" i="1"/>
  <c r="Q766" i="1"/>
  <c r="R766" i="1"/>
  <c r="S766" i="1"/>
  <c r="T766" i="1"/>
  <c r="N767" i="1"/>
  <c r="O767" i="1" s="1"/>
  <c r="P767" i="1"/>
  <c r="Q767" i="1"/>
  <c r="R767" i="1"/>
  <c r="S767" i="1"/>
  <c r="T767" i="1"/>
  <c r="N768" i="1"/>
  <c r="O768" i="1" s="1"/>
  <c r="P768" i="1"/>
  <c r="Q768" i="1"/>
  <c r="R768" i="1"/>
  <c r="S768" i="1"/>
  <c r="T768" i="1"/>
  <c r="N769" i="1"/>
  <c r="O769" i="1" s="1"/>
  <c r="P769" i="1"/>
  <c r="Q769" i="1"/>
  <c r="R769" i="1"/>
  <c r="S769" i="1"/>
  <c r="T769" i="1"/>
  <c r="N770" i="1"/>
  <c r="O770" i="1"/>
  <c r="P770" i="1"/>
  <c r="Q770" i="1"/>
  <c r="R770" i="1"/>
  <c r="S770" i="1"/>
  <c r="T770" i="1"/>
  <c r="N771" i="1"/>
  <c r="O771" i="1" s="1"/>
  <c r="P771" i="1"/>
  <c r="Q771" i="1"/>
  <c r="R771" i="1"/>
  <c r="S771" i="1"/>
  <c r="T771" i="1"/>
  <c r="N772" i="1"/>
  <c r="O772" i="1" s="1"/>
  <c r="P772" i="1"/>
  <c r="Q772" i="1"/>
  <c r="R772" i="1"/>
  <c r="S772" i="1"/>
  <c r="T772" i="1"/>
  <c r="N773" i="1"/>
  <c r="O773" i="1" s="1"/>
  <c r="P773" i="1"/>
  <c r="Q773" i="1"/>
  <c r="R773" i="1"/>
  <c r="S773" i="1"/>
  <c r="T773" i="1"/>
  <c r="N774" i="1"/>
  <c r="O774" i="1" s="1"/>
  <c r="P774" i="1"/>
  <c r="Q774" i="1"/>
  <c r="R774" i="1"/>
  <c r="S774" i="1"/>
  <c r="T774" i="1"/>
  <c r="N775" i="1"/>
  <c r="O775" i="1" s="1"/>
  <c r="P775" i="1"/>
  <c r="Q775" i="1"/>
  <c r="R775" i="1"/>
  <c r="S775" i="1"/>
  <c r="T775" i="1"/>
  <c r="N776" i="1"/>
  <c r="O776" i="1" s="1"/>
  <c r="P776" i="1"/>
  <c r="Q776" i="1"/>
  <c r="R776" i="1"/>
  <c r="S776" i="1"/>
  <c r="T776" i="1"/>
  <c r="N777" i="1"/>
  <c r="O777" i="1" s="1"/>
  <c r="P777" i="1"/>
  <c r="Q777" i="1"/>
  <c r="R777" i="1"/>
  <c r="S777" i="1"/>
  <c r="T777" i="1"/>
  <c r="N778" i="1"/>
  <c r="O778" i="1"/>
  <c r="P778" i="1"/>
  <c r="Q778" i="1"/>
  <c r="R778" i="1"/>
  <c r="S778" i="1"/>
  <c r="T778" i="1"/>
  <c r="N779" i="1"/>
  <c r="O779" i="1" s="1"/>
  <c r="P779" i="1"/>
  <c r="Q779" i="1"/>
  <c r="R779" i="1"/>
  <c r="S779" i="1"/>
  <c r="T779" i="1"/>
  <c r="N780" i="1"/>
  <c r="O780" i="1" s="1"/>
  <c r="P780" i="1"/>
  <c r="Q780" i="1"/>
  <c r="R780" i="1"/>
  <c r="S780" i="1"/>
  <c r="T780" i="1"/>
  <c r="N781" i="1"/>
  <c r="O781" i="1" s="1"/>
  <c r="P781" i="1"/>
  <c r="Q781" i="1"/>
  <c r="R781" i="1"/>
  <c r="S781" i="1"/>
  <c r="T781" i="1"/>
  <c r="N782" i="1"/>
  <c r="O782" i="1" s="1"/>
  <c r="P782" i="1"/>
  <c r="Q782" i="1"/>
  <c r="R782" i="1"/>
  <c r="S782" i="1"/>
  <c r="T782" i="1"/>
  <c r="N783" i="1"/>
  <c r="O783" i="1" s="1"/>
  <c r="P783" i="1"/>
  <c r="Q783" i="1"/>
  <c r="R783" i="1"/>
  <c r="S783" i="1"/>
  <c r="T783" i="1"/>
  <c r="N784" i="1"/>
  <c r="O784" i="1" s="1"/>
  <c r="P784" i="1"/>
  <c r="Q784" i="1"/>
  <c r="R784" i="1"/>
  <c r="S784" i="1"/>
  <c r="T784" i="1"/>
  <c r="N785" i="1"/>
  <c r="O785" i="1" s="1"/>
  <c r="P785" i="1"/>
  <c r="Q785" i="1"/>
  <c r="R785" i="1"/>
  <c r="S785" i="1"/>
  <c r="T785" i="1"/>
  <c r="N786" i="1"/>
  <c r="O786" i="1"/>
  <c r="P786" i="1"/>
  <c r="Q786" i="1"/>
  <c r="R786" i="1"/>
  <c r="S786" i="1"/>
  <c r="T786" i="1"/>
  <c r="N787" i="1"/>
  <c r="O787" i="1" s="1"/>
  <c r="P787" i="1"/>
  <c r="Q787" i="1"/>
  <c r="R787" i="1"/>
  <c r="S787" i="1"/>
  <c r="T787" i="1"/>
  <c r="N788" i="1"/>
  <c r="O788" i="1" s="1"/>
  <c r="P788" i="1"/>
  <c r="Q788" i="1"/>
  <c r="R788" i="1"/>
  <c r="S788" i="1"/>
  <c r="T788" i="1"/>
  <c r="N789" i="1"/>
  <c r="O789" i="1" s="1"/>
  <c r="P789" i="1"/>
  <c r="Q789" i="1"/>
  <c r="R789" i="1"/>
  <c r="S789" i="1"/>
  <c r="T789" i="1"/>
  <c r="N790" i="1"/>
  <c r="O790" i="1" s="1"/>
  <c r="P790" i="1"/>
  <c r="Q790" i="1"/>
  <c r="R790" i="1"/>
  <c r="S790" i="1"/>
  <c r="T790" i="1"/>
  <c r="N791" i="1"/>
  <c r="O791" i="1" s="1"/>
  <c r="P791" i="1"/>
  <c r="Q791" i="1"/>
  <c r="R791" i="1"/>
  <c r="S791" i="1"/>
  <c r="T791" i="1"/>
  <c r="N792" i="1"/>
  <c r="O792" i="1" s="1"/>
  <c r="P792" i="1"/>
  <c r="Q792" i="1"/>
  <c r="R792" i="1"/>
  <c r="S792" i="1"/>
  <c r="T792" i="1"/>
  <c r="N793" i="1"/>
  <c r="O793" i="1" s="1"/>
  <c r="P793" i="1"/>
  <c r="Q793" i="1"/>
  <c r="R793" i="1"/>
  <c r="S793" i="1"/>
  <c r="T793" i="1"/>
  <c r="N794" i="1"/>
  <c r="O794" i="1"/>
  <c r="P794" i="1"/>
  <c r="Q794" i="1"/>
  <c r="R794" i="1"/>
  <c r="S794" i="1"/>
  <c r="T794" i="1"/>
  <c r="N795" i="1"/>
  <c r="O795" i="1" s="1"/>
  <c r="P795" i="1"/>
  <c r="Q795" i="1"/>
  <c r="R795" i="1"/>
  <c r="S795" i="1"/>
  <c r="T795" i="1"/>
  <c r="N796" i="1"/>
  <c r="O796" i="1" s="1"/>
  <c r="P796" i="1"/>
  <c r="Q796" i="1"/>
  <c r="R796" i="1"/>
  <c r="S796" i="1"/>
  <c r="T796" i="1"/>
  <c r="N797" i="1"/>
  <c r="O797" i="1" s="1"/>
  <c r="P797" i="1"/>
  <c r="Q797" i="1"/>
  <c r="R797" i="1"/>
  <c r="S797" i="1"/>
  <c r="T797" i="1"/>
  <c r="N798" i="1"/>
  <c r="O798" i="1" s="1"/>
  <c r="P798" i="1"/>
  <c r="Q798" i="1"/>
  <c r="R798" i="1"/>
  <c r="S798" i="1"/>
  <c r="T798" i="1"/>
  <c r="N799" i="1"/>
  <c r="O799" i="1" s="1"/>
  <c r="P799" i="1"/>
  <c r="Q799" i="1"/>
  <c r="R799" i="1"/>
  <c r="S799" i="1"/>
  <c r="T799" i="1"/>
  <c r="N800" i="1"/>
  <c r="O800" i="1" s="1"/>
  <c r="P800" i="1"/>
  <c r="Q800" i="1"/>
  <c r="R800" i="1"/>
  <c r="S800" i="1"/>
  <c r="T800" i="1"/>
  <c r="N801" i="1"/>
  <c r="O801" i="1" s="1"/>
  <c r="P801" i="1"/>
  <c r="Q801" i="1"/>
  <c r="R801" i="1"/>
  <c r="S801" i="1"/>
  <c r="T801" i="1"/>
  <c r="N802" i="1"/>
  <c r="O802" i="1"/>
  <c r="P802" i="1"/>
  <c r="Q802" i="1"/>
  <c r="R802" i="1"/>
  <c r="S802" i="1"/>
  <c r="T802" i="1"/>
  <c r="N803" i="1"/>
  <c r="O803" i="1" s="1"/>
  <c r="P803" i="1"/>
  <c r="Q803" i="1"/>
  <c r="R803" i="1"/>
  <c r="S803" i="1"/>
  <c r="T803" i="1"/>
  <c r="N804" i="1"/>
  <c r="O804" i="1" s="1"/>
  <c r="P804" i="1"/>
  <c r="Q804" i="1"/>
  <c r="R804" i="1"/>
  <c r="S804" i="1"/>
  <c r="T804" i="1"/>
  <c r="N805" i="1"/>
  <c r="O805" i="1" s="1"/>
  <c r="P805" i="1"/>
  <c r="Q805" i="1"/>
  <c r="R805" i="1"/>
  <c r="S805" i="1"/>
  <c r="T805" i="1"/>
  <c r="N806" i="1"/>
  <c r="O806" i="1" s="1"/>
  <c r="P806" i="1"/>
  <c r="Q806" i="1"/>
  <c r="R806" i="1"/>
  <c r="S806" i="1"/>
  <c r="T806" i="1"/>
  <c r="N807" i="1"/>
  <c r="O807" i="1" s="1"/>
  <c r="P807" i="1"/>
  <c r="Q807" i="1"/>
  <c r="R807" i="1"/>
  <c r="S807" i="1"/>
  <c r="T807" i="1"/>
  <c r="N808" i="1"/>
  <c r="O808" i="1" s="1"/>
  <c r="P808" i="1"/>
  <c r="Q808" i="1"/>
  <c r="R808" i="1"/>
  <c r="S808" i="1"/>
  <c r="T808" i="1"/>
  <c r="N809" i="1"/>
  <c r="O809" i="1" s="1"/>
  <c r="P809" i="1"/>
  <c r="Q809" i="1"/>
  <c r="R809" i="1"/>
  <c r="S809" i="1"/>
  <c r="T809" i="1"/>
  <c r="N810" i="1"/>
  <c r="O810" i="1"/>
  <c r="P810" i="1"/>
  <c r="Q810" i="1"/>
  <c r="R810" i="1"/>
  <c r="S810" i="1"/>
  <c r="T810" i="1"/>
  <c r="N811" i="1"/>
  <c r="O811" i="1" s="1"/>
  <c r="P811" i="1"/>
  <c r="Q811" i="1"/>
  <c r="R811" i="1"/>
  <c r="S811" i="1"/>
  <c r="T811" i="1"/>
  <c r="N812" i="1"/>
  <c r="O812" i="1" s="1"/>
  <c r="P812" i="1"/>
  <c r="Q812" i="1"/>
  <c r="R812" i="1"/>
  <c r="S812" i="1"/>
  <c r="T812" i="1"/>
  <c r="N813" i="1"/>
  <c r="O813" i="1" s="1"/>
  <c r="P813" i="1"/>
  <c r="Q813" i="1"/>
  <c r="R813" i="1"/>
  <c r="S813" i="1"/>
  <c r="T813" i="1"/>
  <c r="N814" i="1"/>
  <c r="O814" i="1" s="1"/>
  <c r="P814" i="1"/>
  <c r="Q814" i="1"/>
  <c r="R814" i="1"/>
  <c r="S814" i="1"/>
  <c r="T814" i="1"/>
  <c r="N815" i="1"/>
  <c r="O815" i="1" s="1"/>
  <c r="P815" i="1"/>
  <c r="Q815" i="1"/>
  <c r="R815" i="1"/>
  <c r="S815" i="1"/>
  <c r="T815" i="1"/>
  <c r="N816" i="1"/>
  <c r="O816" i="1" s="1"/>
  <c r="P816" i="1"/>
  <c r="Q816" i="1"/>
  <c r="R816" i="1"/>
  <c r="S816" i="1"/>
  <c r="T816" i="1"/>
  <c r="N817" i="1"/>
  <c r="O817" i="1" s="1"/>
  <c r="P817" i="1"/>
  <c r="Q817" i="1"/>
  <c r="R817" i="1"/>
  <c r="S817" i="1"/>
  <c r="T817" i="1"/>
  <c r="N818" i="1"/>
  <c r="O818" i="1"/>
  <c r="P818" i="1"/>
  <c r="Q818" i="1"/>
  <c r="R818" i="1"/>
  <c r="S818" i="1"/>
  <c r="T818" i="1"/>
  <c r="N819" i="1"/>
  <c r="O819" i="1" s="1"/>
  <c r="P819" i="1"/>
  <c r="Q819" i="1"/>
  <c r="R819" i="1"/>
  <c r="S819" i="1"/>
  <c r="T819" i="1"/>
  <c r="N820" i="1"/>
  <c r="O820" i="1" s="1"/>
  <c r="P820" i="1"/>
  <c r="Q820" i="1"/>
  <c r="R820" i="1"/>
  <c r="S820" i="1"/>
  <c r="T820" i="1"/>
  <c r="N821" i="1"/>
  <c r="O821" i="1" s="1"/>
  <c r="P821" i="1"/>
  <c r="Q821" i="1"/>
  <c r="R821" i="1"/>
  <c r="S821" i="1"/>
  <c r="T821" i="1"/>
  <c r="N822" i="1"/>
  <c r="O822" i="1" s="1"/>
  <c r="P822" i="1"/>
  <c r="Q822" i="1"/>
  <c r="R822" i="1"/>
  <c r="S822" i="1"/>
  <c r="T822" i="1"/>
  <c r="N823" i="1"/>
  <c r="O823" i="1" s="1"/>
  <c r="P823" i="1"/>
  <c r="Q823" i="1"/>
  <c r="R823" i="1"/>
  <c r="S823" i="1"/>
  <c r="T823" i="1"/>
  <c r="N824" i="1"/>
  <c r="O824" i="1" s="1"/>
  <c r="P824" i="1"/>
  <c r="Q824" i="1"/>
  <c r="R824" i="1"/>
  <c r="S824" i="1"/>
  <c r="T824" i="1"/>
  <c r="N825" i="1"/>
  <c r="O825" i="1" s="1"/>
  <c r="P825" i="1"/>
  <c r="Q825" i="1"/>
  <c r="R825" i="1"/>
  <c r="S825" i="1"/>
  <c r="T825" i="1"/>
  <c r="N826" i="1"/>
  <c r="O826" i="1"/>
  <c r="P826" i="1"/>
  <c r="Q826" i="1"/>
  <c r="R826" i="1"/>
  <c r="S826" i="1"/>
  <c r="T826" i="1"/>
  <c r="N827" i="1"/>
  <c r="O827" i="1" s="1"/>
  <c r="P827" i="1"/>
  <c r="Q827" i="1"/>
  <c r="R827" i="1"/>
  <c r="S827" i="1"/>
  <c r="T827" i="1"/>
  <c r="N828" i="1"/>
  <c r="O828" i="1" s="1"/>
  <c r="P828" i="1"/>
  <c r="Q828" i="1"/>
  <c r="R828" i="1"/>
  <c r="S828" i="1"/>
  <c r="T828" i="1"/>
  <c r="N829" i="1"/>
  <c r="O829" i="1" s="1"/>
  <c r="P829" i="1"/>
  <c r="Q829" i="1"/>
  <c r="R829" i="1"/>
  <c r="S829" i="1"/>
  <c r="T829" i="1"/>
  <c r="N830" i="1"/>
  <c r="O830" i="1" s="1"/>
  <c r="P830" i="1"/>
  <c r="Q830" i="1"/>
  <c r="R830" i="1"/>
  <c r="S830" i="1"/>
  <c r="T830" i="1"/>
  <c r="N831" i="1"/>
  <c r="O831" i="1" s="1"/>
  <c r="P831" i="1"/>
  <c r="Q831" i="1"/>
  <c r="R831" i="1"/>
  <c r="S831" i="1"/>
  <c r="T831" i="1"/>
  <c r="N832" i="1"/>
  <c r="O832" i="1" s="1"/>
  <c r="P832" i="1"/>
  <c r="Q832" i="1"/>
  <c r="R832" i="1"/>
  <c r="S832" i="1"/>
  <c r="T832" i="1"/>
  <c r="N833" i="1"/>
  <c r="O833" i="1" s="1"/>
  <c r="P833" i="1"/>
  <c r="Q833" i="1"/>
  <c r="R833" i="1"/>
  <c r="S833" i="1"/>
  <c r="T833" i="1"/>
  <c r="N834" i="1"/>
  <c r="O834" i="1"/>
  <c r="P834" i="1"/>
  <c r="Q834" i="1"/>
  <c r="R834" i="1"/>
  <c r="S834" i="1"/>
  <c r="T834" i="1"/>
  <c r="N835" i="1"/>
  <c r="O835" i="1" s="1"/>
  <c r="P835" i="1"/>
  <c r="Q835" i="1"/>
  <c r="R835" i="1"/>
  <c r="S835" i="1"/>
  <c r="T835" i="1"/>
  <c r="N836" i="1"/>
  <c r="O836" i="1" s="1"/>
  <c r="P836" i="1"/>
  <c r="Q836" i="1"/>
  <c r="R836" i="1"/>
  <c r="S836" i="1"/>
  <c r="T836" i="1"/>
  <c r="N837" i="1"/>
  <c r="O837" i="1" s="1"/>
  <c r="P837" i="1"/>
  <c r="Q837" i="1"/>
  <c r="R837" i="1"/>
  <c r="S837" i="1"/>
  <c r="T837" i="1"/>
  <c r="N838" i="1"/>
  <c r="O838" i="1" s="1"/>
  <c r="P838" i="1"/>
  <c r="Q838" i="1"/>
  <c r="R838" i="1"/>
  <c r="S838" i="1"/>
  <c r="T838" i="1"/>
  <c r="N839" i="1"/>
  <c r="O839" i="1" s="1"/>
  <c r="P839" i="1"/>
  <c r="Q839" i="1"/>
  <c r="R839" i="1"/>
  <c r="S839" i="1"/>
  <c r="T839" i="1"/>
  <c r="N840" i="1"/>
  <c r="O840" i="1" s="1"/>
  <c r="P840" i="1"/>
  <c r="Q840" i="1"/>
  <c r="R840" i="1"/>
  <c r="S840" i="1"/>
  <c r="T840" i="1"/>
  <c r="N841" i="1"/>
  <c r="O841" i="1" s="1"/>
  <c r="P841" i="1"/>
  <c r="Q841" i="1"/>
  <c r="R841" i="1"/>
  <c r="S841" i="1"/>
  <c r="T841" i="1"/>
  <c r="N842" i="1"/>
  <c r="O842" i="1"/>
  <c r="P842" i="1"/>
  <c r="Q842" i="1"/>
  <c r="R842" i="1"/>
  <c r="S842" i="1"/>
  <c r="T842" i="1"/>
  <c r="N843" i="1"/>
  <c r="O843" i="1" s="1"/>
  <c r="P843" i="1"/>
  <c r="Q843" i="1"/>
  <c r="R843" i="1"/>
  <c r="S843" i="1"/>
  <c r="T843" i="1"/>
  <c r="N844" i="1"/>
  <c r="O844" i="1" s="1"/>
  <c r="P844" i="1"/>
  <c r="Q844" i="1"/>
  <c r="R844" i="1"/>
  <c r="S844" i="1"/>
  <c r="T844" i="1"/>
  <c r="N845" i="1"/>
  <c r="O845" i="1" s="1"/>
  <c r="P845" i="1"/>
  <c r="Q845" i="1"/>
  <c r="R845" i="1"/>
  <c r="S845" i="1"/>
  <c r="T845" i="1"/>
  <c r="N846" i="1"/>
  <c r="O846" i="1" s="1"/>
  <c r="P846" i="1"/>
  <c r="Q846" i="1"/>
  <c r="R846" i="1"/>
  <c r="S846" i="1"/>
  <c r="T846" i="1"/>
  <c r="N847" i="1"/>
  <c r="O847" i="1" s="1"/>
  <c r="P847" i="1"/>
  <c r="Q847" i="1"/>
  <c r="R847" i="1"/>
  <c r="S847" i="1"/>
  <c r="T847" i="1"/>
  <c r="N848" i="1"/>
  <c r="O848" i="1" s="1"/>
  <c r="P848" i="1"/>
  <c r="Q848" i="1"/>
  <c r="R848" i="1"/>
  <c r="S848" i="1"/>
  <c r="T848" i="1"/>
  <c r="N849" i="1"/>
  <c r="O849" i="1" s="1"/>
  <c r="P849" i="1"/>
  <c r="Q849" i="1"/>
  <c r="R849" i="1"/>
  <c r="S849" i="1"/>
  <c r="T849" i="1"/>
  <c r="N850" i="1"/>
  <c r="O850" i="1"/>
  <c r="P850" i="1"/>
  <c r="Q850" i="1"/>
  <c r="R850" i="1"/>
  <c r="S850" i="1"/>
  <c r="T850" i="1"/>
  <c r="N851" i="1"/>
  <c r="O851" i="1" s="1"/>
  <c r="P851" i="1"/>
  <c r="Q851" i="1"/>
  <c r="R851" i="1"/>
  <c r="S851" i="1"/>
  <c r="T851" i="1"/>
  <c r="N852" i="1"/>
  <c r="O852" i="1" s="1"/>
  <c r="P852" i="1"/>
  <c r="Q852" i="1"/>
  <c r="R852" i="1"/>
  <c r="S852" i="1"/>
  <c r="T852" i="1"/>
  <c r="N853" i="1"/>
  <c r="O853" i="1" s="1"/>
  <c r="P853" i="1"/>
  <c r="Q853" i="1"/>
  <c r="R853" i="1"/>
  <c r="S853" i="1"/>
  <c r="T853" i="1"/>
  <c r="N854" i="1"/>
  <c r="O854" i="1" s="1"/>
  <c r="P854" i="1"/>
  <c r="Q854" i="1"/>
  <c r="R854" i="1"/>
  <c r="S854" i="1"/>
  <c r="T854" i="1"/>
  <c r="N855" i="1"/>
  <c r="O855" i="1" s="1"/>
  <c r="P855" i="1"/>
  <c r="Q855" i="1"/>
  <c r="R855" i="1"/>
  <c r="S855" i="1"/>
  <c r="T855" i="1"/>
  <c r="N856" i="1"/>
  <c r="O856" i="1" s="1"/>
  <c r="P856" i="1"/>
  <c r="Q856" i="1"/>
  <c r="R856" i="1"/>
  <c r="S856" i="1"/>
  <c r="T856" i="1"/>
  <c r="N857" i="1"/>
  <c r="O857" i="1" s="1"/>
  <c r="P857" i="1"/>
  <c r="Q857" i="1"/>
  <c r="R857" i="1"/>
  <c r="S857" i="1"/>
  <c r="T857" i="1"/>
  <c r="N858" i="1"/>
  <c r="O858" i="1"/>
  <c r="P858" i="1"/>
  <c r="Q858" i="1"/>
  <c r="R858" i="1"/>
  <c r="S858" i="1"/>
  <c r="T858" i="1"/>
  <c r="N859" i="1"/>
  <c r="O859" i="1" s="1"/>
  <c r="P859" i="1"/>
  <c r="Q859" i="1"/>
  <c r="R859" i="1"/>
  <c r="S859" i="1"/>
  <c r="T859" i="1"/>
  <c r="N860" i="1"/>
  <c r="O860" i="1" s="1"/>
  <c r="P860" i="1"/>
  <c r="Q860" i="1"/>
  <c r="R860" i="1"/>
  <c r="S860" i="1"/>
  <c r="T860" i="1"/>
  <c r="N861" i="1"/>
  <c r="O861" i="1" s="1"/>
  <c r="P861" i="1"/>
  <c r="Q861" i="1"/>
  <c r="R861" i="1"/>
  <c r="S861" i="1"/>
  <c r="T861" i="1"/>
  <c r="N862" i="1"/>
  <c r="O862" i="1" s="1"/>
  <c r="P862" i="1"/>
  <c r="Q862" i="1"/>
  <c r="R862" i="1"/>
  <c r="S862" i="1"/>
  <c r="T862" i="1"/>
  <c r="N863" i="1"/>
  <c r="O863" i="1" s="1"/>
  <c r="P863" i="1"/>
  <c r="Q863" i="1"/>
  <c r="R863" i="1"/>
  <c r="S863" i="1"/>
  <c r="T863" i="1"/>
  <c r="N864" i="1"/>
  <c r="O864" i="1" s="1"/>
  <c r="P864" i="1"/>
  <c r="Q864" i="1"/>
  <c r="R864" i="1"/>
  <c r="S864" i="1"/>
  <c r="T864" i="1"/>
  <c r="N865" i="1"/>
  <c r="O865" i="1" s="1"/>
  <c r="P865" i="1"/>
  <c r="Q865" i="1"/>
  <c r="R865" i="1"/>
  <c r="S865" i="1"/>
  <c r="T865" i="1"/>
  <c r="N866" i="1"/>
  <c r="O866" i="1"/>
  <c r="P866" i="1"/>
  <c r="Q866" i="1"/>
  <c r="R866" i="1"/>
  <c r="S866" i="1"/>
  <c r="T866" i="1"/>
  <c r="N867" i="1"/>
  <c r="O867" i="1" s="1"/>
  <c r="P867" i="1"/>
  <c r="Q867" i="1"/>
  <c r="R867" i="1"/>
  <c r="S867" i="1"/>
  <c r="T867" i="1"/>
  <c r="N868" i="1"/>
  <c r="O868" i="1" s="1"/>
  <c r="P868" i="1"/>
  <c r="Q868" i="1"/>
  <c r="R868" i="1"/>
  <c r="S868" i="1"/>
  <c r="T868" i="1"/>
  <c r="N869" i="1"/>
  <c r="O869" i="1" s="1"/>
  <c r="P869" i="1"/>
  <c r="Q869" i="1"/>
  <c r="R869" i="1"/>
  <c r="S869" i="1"/>
  <c r="T869" i="1"/>
  <c r="N870" i="1"/>
  <c r="O870" i="1"/>
  <c r="P870" i="1"/>
  <c r="Q870" i="1"/>
  <c r="R870" i="1"/>
  <c r="S870" i="1"/>
  <c r="T870" i="1"/>
  <c r="N871" i="1"/>
  <c r="O871" i="1" s="1"/>
  <c r="P871" i="1"/>
  <c r="Q871" i="1"/>
  <c r="R871" i="1"/>
  <c r="S871" i="1"/>
  <c r="T871" i="1"/>
  <c r="N872" i="1"/>
  <c r="O872" i="1" s="1"/>
  <c r="P872" i="1"/>
  <c r="Q872" i="1"/>
  <c r="R872" i="1"/>
  <c r="S872" i="1"/>
  <c r="T872" i="1"/>
  <c r="N873" i="1"/>
  <c r="O873" i="1" s="1"/>
  <c r="P873" i="1"/>
  <c r="Q873" i="1"/>
  <c r="R873" i="1"/>
  <c r="S873" i="1"/>
  <c r="T873" i="1"/>
  <c r="N874" i="1"/>
  <c r="O874" i="1"/>
  <c r="P874" i="1"/>
  <c r="Q874" i="1"/>
  <c r="R874" i="1"/>
  <c r="S874" i="1"/>
  <c r="T874" i="1"/>
  <c r="N875" i="1"/>
  <c r="O875" i="1" s="1"/>
  <c r="P875" i="1"/>
  <c r="Q875" i="1"/>
  <c r="R875" i="1"/>
  <c r="S875" i="1"/>
  <c r="T875" i="1"/>
  <c r="N876" i="1"/>
  <c r="O876" i="1" s="1"/>
  <c r="P876" i="1"/>
  <c r="Q876" i="1"/>
  <c r="R876" i="1"/>
  <c r="S876" i="1"/>
  <c r="T876" i="1"/>
  <c r="N877" i="1"/>
  <c r="O877" i="1" s="1"/>
  <c r="P877" i="1"/>
  <c r="Q877" i="1"/>
  <c r="R877" i="1"/>
  <c r="S877" i="1"/>
  <c r="T877" i="1"/>
  <c r="N878" i="1"/>
  <c r="O878" i="1"/>
  <c r="P878" i="1"/>
  <c r="Q878" i="1"/>
  <c r="R878" i="1"/>
  <c r="S878" i="1"/>
  <c r="T878" i="1"/>
  <c r="N879" i="1"/>
  <c r="O879" i="1" s="1"/>
  <c r="P879" i="1"/>
  <c r="Q879" i="1"/>
  <c r="R879" i="1"/>
  <c r="S879" i="1"/>
  <c r="T879" i="1"/>
  <c r="N880" i="1"/>
  <c r="O880" i="1" s="1"/>
  <c r="P880" i="1"/>
  <c r="Q880" i="1"/>
  <c r="R880" i="1"/>
  <c r="S880" i="1"/>
  <c r="T880" i="1"/>
  <c r="N881" i="1"/>
  <c r="O881" i="1" s="1"/>
  <c r="P881" i="1"/>
  <c r="Q881" i="1"/>
  <c r="R881" i="1"/>
  <c r="S881" i="1"/>
  <c r="T881" i="1"/>
  <c r="N882" i="1"/>
  <c r="O882" i="1"/>
  <c r="P882" i="1"/>
  <c r="Q882" i="1"/>
  <c r="R882" i="1"/>
  <c r="S882" i="1"/>
  <c r="T882" i="1"/>
  <c r="N883" i="1"/>
  <c r="O883" i="1" s="1"/>
  <c r="P883" i="1"/>
  <c r="Q883" i="1"/>
  <c r="R883" i="1"/>
  <c r="S883" i="1"/>
  <c r="T883" i="1"/>
  <c r="N884" i="1"/>
  <c r="O884" i="1" s="1"/>
  <c r="P884" i="1"/>
  <c r="Q884" i="1"/>
  <c r="R884" i="1"/>
  <c r="S884" i="1"/>
  <c r="T884" i="1"/>
  <c r="N885" i="1"/>
  <c r="O885" i="1" s="1"/>
  <c r="P885" i="1"/>
  <c r="Q885" i="1"/>
  <c r="R885" i="1"/>
  <c r="S885" i="1"/>
  <c r="T885" i="1"/>
  <c r="N886" i="1"/>
  <c r="O886" i="1"/>
  <c r="P886" i="1"/>
  <c r="Q886" i="1"/>
  <c r="R886" i="1"/>
  <c r="S886" i="1"/>
  <c r="T886" i="1"/>
  <c r="N887" i="1"/>
  <c r="O887" i="1" s="1"/>
  <c r="P887" i="1"/>
  <c r="Q887" i="1"/>
  <c r="R887" i="1"/>
  <c r="S887" i="1"/>
  <c r="T887" i="1"/>
  <c r="N888" i="1"/>
  <c r="O888" i="1" s="1"/>
  <c r="P888" i="1"/>
  <c r="Q888" i="1"/>
  <c r="R888" i="1"/>
  <c r="S888" i="1"/>
  <c r="T888" i="1"/>
  <c r="N889" i="1"/>
  <c r="O889" i="1" s="1"/>
  <c r="P889" i="1"/>
  <c r="Q889" i="1"/>
  <c r="R889" i="1"/>
  <c r="S889" i="1"/>
  <c r="T889" i="1"/>
  <c r="N890" i="1"/>
  <c r="O890" i="1"/>
  <c r="P890" i="1"/>
  <c r="Q890" i="1"/>
  <c r="R890" i="1"/>
  <c r="S890" i="1"/>
  <c r="T890" i="1"/>
  <c r="N891" i="1"/>
  <c r="O891" i="1" s="1"/>
  <c r="P891" i="1"/>
  <c r="Q891" i="1"/>
  <c r="R891" i="1"/>
  <c r="S891" i="1"/>
  <c r="T891" i="1"/>
  <c r="N892" i="1"/>
  <c r="O892" i="1" s="1"/>
  <c r="P892" i="1"/>
  <c r="Q892" i="1"/>
  <c r="R892" i="1"/>
  <c r="S892" i="1"/>
  <c r="T892" i="1"/>
  <c r="N893" i="1"/>
  <c r="O893" i="1" s="1"/>
  <c r="P893" i="1"/>
  <c r="Q893" i="1"/>
  <c r="R893" i="1"/>
  <c r="S893" i="1"/>
  <c r="T893" i="1"/>
  <c r="N894" i="1"/>
  <c r="O894" i="1"/>
  <c r="P894" i="1"/>
  <c r="Q894" i="1"/>
  <c r="R894" i="1"/>
  <c r="S894" i="1"/>
  <c r="T894" i="1"/>
  <c r="N895" i="1"/>
  <c r="O895" i="1" s="1"/>
  <c r="P895" i="1"/>
  <c r="Q895" i="1"/>
  <c r="R895" i="1"/>
  <c r="S895" i="1"/>
  <c r="T895" i="1"/>
  <c r="N896" i="1"/>
  <c r="O896" i="1" s="1"/>
  <c r="P896" i="1"/>
  <c r="Q896" i="1"/>
  <c r="R896" i="1"/>
  <c r="S896" i="1"/>
  <c r="T896" i="1"/>
  <c r="N897" i="1"/>
  <c r="O897" i="1" s="1"/>
  <c r="P897" i="1"/>
  <c r="Q897" i="1"/>
  <c r="R897" i="1"/>
  <c r="S897" i="1"/>
  <c r="T897" i="1"/>
  <c r="N898" i="1"/>
  <c r="O898" i="1"/>
  <c r="P898" i="1"/>
  <c r="Q898" i="1"/>
  <c r="R898" i="1"/>
  <c r="S898" i="1"/>
  <c r="T898" i="1"/>
  <c r="N899" i="1"/>
  <c r="O899" i="1" s="1"/>
  <c r="P899" i="1"/>
  <c r="Q899" i="1"/>
  <c r="R899" i="1"/>
  <c r="S899" i="1"/>
  <c r="T899" i="1"/>
  <c r="N900" i="1"/>
  <c r="O900" i="1" s="1"/>
  <c r="P900" i="1"/>
  <c r="Q900" i="1"/>
  <c r="R900" i="1"/>
  <c r="S900" i="1"/>
  <c r="T900" i="1"/>
  <c r="N901" i="1"/>
  <c r="O901" i="1" s="1"/>
  <c r="P901" i="1"/>
  <c r="Q901" i="1"/>
  <c r="R901" i="1"/>
  <c r="S901" i="1"/>
  <c r="T901" i="1"/>
  <c r="N902" i="1"/>
  <c r="O902" i="1"/>
  <c r="P902" i="1"/>
  <c r="Q902" i="1"/>
  <c r="R902" i="1"/>
  <c r="S902" i="1"/>
  <c r="T902" i="1"/>
  <c r="N903" i="1"/>
  <c r="O903" i="1" s="1"/>
  <c r="P903" i="1"/>
  <c r="Q903" i="1"/>
  <c r="R903" i="1"/>
  <c r="S903" i="1"/>
  <c r="T903" i="1"/>
  <c r="N904" i="1"/>
  <c r="O904" i="1" s="1"/>
  <c r="P904" i="1"/>
  <c r="Q904" i="1"/>
  <c r="R904" i="1"/>
  <c r="S904" i="1"/>
  <c r="T904" i="1"/>
  <c r="N905" i="1"/>
  <c r="O905" i="1" s="1"/>
  <c r="P905" i="1"/>
  <c r="Q905" i="1"/>
  <c r="R905" i="1"/>
  <c r="S905" i="1"/>
  <c r="T905" i="1"/>
  <c r="N906" i="1"/>
  <c r="O906" i="1"/>
  <c r="P906" i="1"/>
  <c r="Q906" i="1"/>
  <c r="R906" i="1"/>
  <c r="S906" i="1"/>
  <c r="T906" i="1"/>
  <c r="N907" i="1"/>
  <c r="O907" i="1" s="1"/>
  <c r="P907" i="1"/>
  <c r="Q907" i="1"/>
  <c r="R907" i="1"/>
  <c r="S907" i="1"/>
  <c r="T907" i="1"/>
  <c r="N908" i="1"/>
  <c r="O908" i="1" s="1"/>
  <c r="P908" i="1"/>
  <c r="Q908" i="1"/>
  <c r="R908" i="1"/>
  <c r="S908" i="1"/>
  <c r="T908" i="1"/>
  <c r="N909" i="1"/>
  <c r="O909" i="1" s="1"/>
  <c r="P909" i="1"/>
  <c r="Q909" i="1"/>
  <c r="R909" i="1"/>
  <c r="S909" i="1"/>
  <c r="T909" i="1"/>
  <c r="N910" i="1"/>
  <c r="O910" i="1"/>
  <c r="P910" i="1"/>
  <c r="Q910" i="1"/>
  <c r="R910" i="1"/>
  <c r="S910" i="1"/>
  <c r="T910" i="1"/>
  <c r="N911" i="1"/>
  <c r="O911" i="1" s="1"/>
  <c r="P911" i="1"/>
  <c r="Q911" i="1"/>
  <c r="R911" i="1"/>
  <c r="S911" i="1"/>
  <c r="T911" i="1"/>
  <c r="N912" i="1"/>
  <c r="O912" i="1" s="1"/>
  <c r="P912" i="1"/>
  <c r="Q912" i="1"/>
  <c r="R912" i="1"/>
  <c r="S912" i="1"/>
  <c r="T912" i="1"/>
  <c r="N913" i="1"/>
  <c r="O913" i="1" s="1"/>
  <c r="P913" i="1"/>
  <c r="Q913" i="1"/>
  <c r="R913" i="1"/>
  <c r="S913" i="1"/>
  <c r="T913" i="1"/>
  <c r="N914" i="1"/>
  <c r="O914" i="1"/>
  <c r="P914" i="1"/>
  <c r="Q914" i="1"/>
  <c r="R914" i="1"/>
  <c r="S914" i="1"/>
  <c r="T914" i="1"/>
  <c r="N915" i="1"/>
  <c r="O915" i="1" s="1"/>
  <c r="P915" i="1"/>
  <c r="Q915" i="1"/>
  <c r="R915" i="1"/>
  <c r="S915" i="1"/>
  <c r="T915" i="1"/>
  <c r="N916" i="1"/>
  <c r="O916" i="1" s="1"/>
  <c r="P916" i="1"/>
  <c r="Q916" i="1"/>
  <c r="R916" i="1"/>
  <c r="S916" i="1"/>
  <c r="T916" i="1"/>
  <c r="N917" i="1"/>
  <c r="O917" i="1" s="1"/>
  <c r="P917" i="1"/>
  <c r="Q917" i="1"/>
  <c r="R917" i="1"/>
  <c r="S917" i="1"/>
  <c r="T917" i="1"/>
  <c r="N918" i="1"/>
  <c r="O918" i="1"/>
  <c r="P918" i="1"/>
  <c r="Q918" i="1"/>
  <c r="R918" i="1"/>
  <c r="S918" i="1"/>
  <c r="T918" i="1"/>
  <c r="N919" i="1"/>
  <c r="O919" i="1" s="1"/>
  <c r="P919" i="1"/>
  <c r="Q919" i="1"/>
  <c r="R919" i="1"/>
  <c r="S919" i="1"/>
  <c r="T919" i="1"/>
  <c r="N920" i="1"/>
  <c r="O920" i="1" s="1"/>
  <c r="P920" i="1"/>
  <c r="Q920" i="1"/>
  <c r="R920" i="1"/>
  <c r="S920" i="1"/>
  <c r="T920" i="1"/>
  <c r="N921" i="1"/>
  <c r="O921" i="1" s="1"/>
  <c r="P921" i="1"/>
  <c r="Q921" i="1"/>
  <c r="R921" i="1"/>
  <c r="S921" i="1"/>
  <c r="T921" i="1"/>
  <c r="N922" i="1"/>
  <c r="O922" i="1"/>
  <c r="P922" i="1"/>
  <c r="Q922" i="1"/>
  <c r="R922" i="1"/>
  <c r="S922" i="1"/>
  <c r="T922" i="1"/>
  <c r="N923" i="1"/>
  <c r="O923" i="1" s="1"/>
  <c r="P923" i="1"/>
  <c r="Q923" i="1"/>
  <c r="R923" i="1"/>
  <c r="S923" i="1"/>
  <c r="T923" i="1"/>
  <c r="N924" i="1"/>
  <c r="O924" i="1" s="1"/>
  <c r="P924" i="1"/>
  <c r="Q924" i="1"/>
  <c r="R924" i="1"/>
  <c r="S924" i="1"/>
  <c r="T924" i="1"/>
  <c r="N925" i="1"/>
  <c r="O925" i="1" s="1"/>
  <c r="P925" i="1"/>
  <c r="Q925" i="1"/>
  <c r="R925" i="1"/>
  <c r="S925" i="1"/>
  <c r="T925" i="1"/>
  <c r="N926" i="1"/>
  <c r="O926" i="1"/>
  <c r="P926" i="1"/>
  <c r="Q926" i="1"/>
  <c r="R926" i="1"/>
  <c r="S926" i="1"/>
  <c r="T926" i="1"/>
  <c r="N927" i="1"/>
  <c r="O927" i="1" s="1"/>
  <c r="P927" i="1"/>
  <c r="Q927" i="1"/>
  <c r="R927" i="1"/>
  <c r="S927" i="1"/>
  <c r="T927" i="1"/>
  <c r="N928" i="1"/>
  <c r="O928" i="1" s="1"/>
  <c r="P928" i="1"/>
  <c r="Q928" i="1"/>
  <c r="R928" i="1"/>
  <c r="S928" i="1"/>
  <c r="T928" i="1"/>
  <c r="N929" i="1"/>
  <c r="O929" i="1" s="1"/>
  <c r="P929" i="1"/>
  <c r="Q929" i="1"/>
  <c r="R929" i="1"/>
  <c r="S929" i="1"/>
  <c r="T929" i="1"/>
  <c r="N930" i="1"/>
  <c r="O930" i="1"/>
  <c r="P930" i="1"/>
  <c r="Q930" i="1"/>
  <c r="R930" i="1"/>
  <c r="S930" i="1"/>
  <c r="T930" i="1"/>
  <c r="N931" i="1"/>
  <c r="O931" i="1" s="1"/>
  <c r="P931" i="1"/>
  <c r="Q931" i="1"/>
  <c r="R931" i="1"/>
  <c r="S931" i="1"/>
  <c r="T931" i="1"/>
  <c r="N932" i="1"/>
  <c r="O932" i="1" s="1"/>
  <c r="P932" i="1"/>
  <c r="Q932" i="1"/>
  <c r="R932" i="1"/>
  <c r="S932" i="1"/>
  <c r="T932" i="1"/>
  <c r="N933" i="1"/>
  <c r="O933" i="1" s="1"/>
  <c r="P933" i="1"/>
  <c r="Q933" i="1"/>
  <c r="R933" i="1"/>
  <c r="S933" i="1"/>
  <c r="T933" i="1"/>
  <c r="N934" i="1"/>
  <c r="O934" i="1"/>
  <c r="P934" i="1"/>
  <c r="Q934" i="1"/>
  <c r="R934" i="1"/>
  <c r="S934" i="1"/>
  <c r="T934" i="1"/>
  <c r="N935" i="1"/>
  <c r="O935" i="1" s="1"/>
  <c r="P935" i="1"/>
  <c r="Q935" i="1"/>
  <c r="R935" i="1"/>
  <c r="S935" i="1"/>
  <c r="T935" i="1"/>
  <c r="N936" i="1"/>
  <c r="O936" i="1" s="1"/>
  <c r="P936" i="1"/>
  <c r="Q936" i="1"/>
  <c r="R936" i="1"/>
  <c r="S936" i="1"/>
  <c r="T936" i="1"/>
  <c r="N937" i="1"/>
  <c r="O937" i="1" s="1"/>
  <c r="P937" i="1"/>
  <c r="Q937" i="1"/>
  <c r="R937" i="1"/>
  <c r="S937" i="1"/>
  <c r="T937" i="1"/>
  <c r="N938" i="1"/>
  <c r="O938" i="1"/>
  <c r="P938" i="1"/>
  <c r="Q938" i="1"/>
  <c r="R938" i="1"/>
  <c r="S938" i="1"/>
  <c r="T938" i="1"/>
  <c r="N939" i="1"/>
  <c r="O939" i="1" s="1"/>
  <c r="P939" i="1"/>
  <c r="Q939" i="1"/>
  <c r="R939" i="1"/>
  <c r="S939" i="1"/>
  <c r="T939" i="1"/>
  <c r="N940" i="1"/>
  <c r="O940" i="1" s="1"/>
  <c r="P940" i="1"/>
  <c r="Q940" i="1"/>
  <c r="R940" i="1"/>
  <c r="S940" i="1"/>
  <c r="T940" i="1"/>
  <c r="N941" i="1"/>
  <c r="O941" i="1" s="1"/>
  <c r="P941" i="1"/>
  <c r="Q941" i="1"/>
  <c r="R941" i="1"/>
  <c r="S941" i="1"/>
  <c r="T941" i="1"/>
  <c r="N942" i="1"/>
  <c r="O942" i="1"/>
  <c r="P942" i="1"/>
  <c r="Q942" i="1"/>
  <c r="R942" i="1"/>
  <c r="S942" i="1"/>
  <c r="T942" i="1"/>
  <c r="N943" i="1"/>
  <c r="O943" i="1" s="1"/>
  <c r="P943" i="1"/>
  <c r="Q943" i="1"/>
  <c r="R943" i="1"/>
  <c r="S943" i="1"/>
  <c r="T943" i="1"/>
  <c r="N944" i="1"/>
  <c r="O944" i="1" s="1"/>
  <c r="P944" i="1"/>
  <c r="Q944" i="1"/>
  <c r="R944" i="1"/>
  <c r="S944" i="1"/>
  <c r="T944" i="1"/>
  <c r="N945" i="1"/>
  <c r="O945" i="1" s="1"/>
  <c r="P945" i="1"/>
  <c r="Q945" i="1"/>
  <c r="R945" i="1"/>
  <c r="S945" i="1"/>
  <c r="T945" i="1"/>
  <c r="N946" i="1"/>
  <c r="O946" i="1"/>
  <c r="P946" i="1"/>
  <c r="Q946" i="1"/>
  <c r="R946" i="1"/>
  <c r="S946" i="1"/>
  <c r="T946" i="1"/>
  <c r="N947" i="1"/>
  <c r="O947" i="1" s="1"/>
  <c r="P947" i="1"/>
  <c r="Q947" i="1"/>
  <c r="R947" i="1"/>
  <c r="S947" i="1"/>
  <c r="T947" i="1"/>
  <c r="N948" i="1"/>
  <c r="O948" i="1" s="1"/>
  <c r="P948" i="1"/>
  <c r="Q948" i="1"/>
  <c r="R948" i="1"/>
  <c r="S948" i="1"/>
  <c r="T948" i="1"/>
  <c r="N949" i="1"/>
  <c r="O949" i="1" s="1"/>
  <c r="P949" i="1"/>
  <c r="Q949" i="1"/>
  <c r="R949" i="1"/>
  <c r="S949" i="1"/>
  <c r="T949" i="1"/>
  <c r="N950" i="1"/>
  <c r="O950" i="1"/>
  <c r="P950" i="1"/>
  <c r="Q950" i="1"/>
  <c r="R950" i="1"/>
  <c r="S950" i="1"/>
  <c r="T950" i="1"/>
  <c r="N951" i="1"/>
  <c r="O951" i="1" s="1"/>
  <c r="P951" i="1"/>
  <c r="Q951" i="1"/>
  <c r="R951" i="1"/>
  <c r="S951" i="1"/>
  <c r="T951" i="1"/>
  <c r="N952" i="1"/>
  <c r="O952" i="1" s="1"/>
  <c r="P952" i="1"/>
  <c r="Q952" i="1"/>
  <c r="R952" i="1"/>
  <c r="S952" i="1"/>
  <c r="T952" i="1"/>
  <c r="N953" i="1"/>
  <c r="O953" i="1" s="1"/>
  <c r="P953" i="1"/>
  <c r="Q953" i="1"/>
  <c r="R953" i="1"/>
  <c r="S953" i="1"/>
  <c r="T953" i="1"/>
  <c r="N954" i="1"/>
  <c r="O954" i="1"/>
  <c r="P954" i="1"/>
  <c r="Q954" i="1"/>
  <c r="R954" i="1"/>
  <c r="S954" i="1"/>
  <c r="T954" i="1"/>
  <c r="N955" i="1"/>
  <c r="O955" i="1" s="1"/>
  <c r="P955" i="1"/>
  <c r="Q955" i="1"/>
  <c r="R955" i="1"/>
  <c r="S955" i="1"/>
  <c r="T955" i="1"/>
  <c r="N956" i="1"/>
  <c r="O956" i="1" s="1"/>
  <c r="P956" i="1"/>
  <c r="Q956" i="1"/>
  <c r="R956" i="1"/>
  <c r="S956" i="1"/>
  <c r="T956" i="1"/>
  <c r="N957" i="1"/>
  <c r="O957" i="1" s="1"/>
  <c r="P957" i="1"/>
  <c r="Q957" i="1"/>
  <c r="R957" i="1"/>
  <c r="S957" i="1"/>
  <c r="T957" i="1"/>
  <c r="N958" i="1"/>
  <c r="O958" i="1"/>
  <c r="P958" i="1"/>
  <c r="Q958" i="1"/>
  <c r="R958" i="1"/>
  <c r="S958" i="1"/>
  <c r="T958" i="1"/>
  <c r="N959" i="1"/>
  <c r="O959" i="1" s="1"/>
  <c r="P959" i="1"/>
  <c r="Q959" i="1"/>
  <c r="R959" i="1"/>
  <c r="S959" i="1"/>
  <c r="T959" i="1"/>
  <c r="N960" i="1"/>
  <c r="O960" i="1" s="1"/>
  <c r="P960" i="1"/>
  <c r="Q960" i="1"/>
  <c r="R960" i="1"/>
  <c r="S960" i="1"/>
  <c r="T960" i="1"/>
  <c r="N961" i="1"/>
  <c r="O961" i="1" s="1"/>
  <c r="P961" i="1"/>
  <c r="Q961" i="1"/>
  <c r="R961" i="1"/>
  <c r="S961" i="1"/>
  <c r="T961" i="1"/>
  <c r="N962" i="1"/>
  <c r="O962" i="1"/>
  <c r="P962" i="1"/>
  <c r="Q962" i="1"/>
  <c r="R962" i="1"/>
  <c r="S962" i="1"/>
  <c r="T962" i="1"/>
  <c r="N963" i="1"/>
  <c r="O963" i="1" s="1"/>
  <c r="P963" i="1"/>
  <c r="Q963" i="1"/>
  <c r="R963" i="1"/>
  <c r="S963" i="1"/>
  <c r="T963" i="1"/>
  <c r="N964" i="1"/>
  <c r="O964" i="1" s="1"/>
  <c r="P964" i="1"/>
  <c r="Q964" i="1"/>
  <c r="R964" i="1"/>
  <c r="S964" i="1"/>
  <c r="T964" i="1"/>
  <c r="N965" i="1"/>
  <c r="O965" i="1" s="1"/>
  <c r="P965" i="1"/>
  <c r="Q965" i="1"/>
  <c r="R965" i="1"/>
  <c r="S965" i="1"/>
  <c r="T965" i="1"/>
  <c r="N966" i="1"/>
  <c r="O966" i="1"/>
  <c r="P966" i="1"/>
  <c r="Q966" i="1"/>
  <c r="R966" i="1"/>
  <c r="S966" i="1"/>
  <c r="T966" i="1"/>
  <c r="N967" i="1"/>
  <c r="O967" i="1" s="1"/>
  <c r="P967" i="1"/>
  <c r="Q967" i="1"/>
  <c r="R967" i="1"/>
  <c r="S967" i="1"/>
  <c r="T967" i="1"/>
  <c r="N968" i="1"/>
  <c r="O968" i="1" s="1"/>
  <c r="P968" i="1"/>
  <c r="Q968" i="1"/>
  <c r="R968" i="1"/>
  <c r="S968" i="1"/>
  <c r="T968" i="1"/>
  <c r="N969" i="1"/>
  <c r="O969" i="1" s="1"/>
  <c r="P969" i="1"/>
  <c r="Q969" i="1"/>
  <c r="R969" i="1"/>
  <c r="S969" i="1"/>
  <c r="T969" i="1"/>
  <c r="N970" i="1"/>
  <c r="O970" i="1"/>
  <c r="P970" i="1"/>
  <c r="Q970" i="1"/>
  <c r="R970" i="1"/>
  <c r="S970" i="1"/>
  <c r="T970" i="1"/>
  <c r="N971" i="1"/>
  <c r="O971" i="1" s="1"/>
  <c r="P971" i="1"/>
  <c r="Q971" i="1"/>
  <c r="R971" i="1"/>
  <c r="S971" i="1"/>
  <c r="T971" i="1"/>
  <c r="N972" i="1"/>
  <c r="O972" i="1" s="1"/>
  <c r="P972" i="1"/>
  <c r="Q972" i="1"/>
  <c r="R972" i="1"/>
  <c r="S972" i="1"/>
  <c r="T972" i="1"/>
  <c r="N973" i="1"/>
  <c r="O973" i="1" s="1"/>
  <c r="P973" i="1"/>
  <c r="Q973" i="1"/>
  <c r="R973" i="1"/>
  <c r="S973" i="1"/>
  <c r="T973" i="1"/>
  <c r="N974" i="1"/>
  <c r="O974" i="1"/>
  <c r="P974" i="1"/>
  <c r="Q974" i="1"/>
  <c r="R974" i="1"/>
  <c r="S974" i="1"/>
  <c r="T974" i="1"/>
  <c r="N975" i="1"/>
  <c r="O975" i="1" s="1"/>
  <c r="P975" i="1"/>
  <c r="Q975" i="1"/>
  <c r="R975" i="1"/>
  <c r="S975" i="1"/>
  <c r="T975" i="1"/>
  <c r="N976" i="1"/>
  <c r="O976" i="1" s="1"/>
  <c r="P976" i="1"/>
  <c r="Q976" i="1"/>
  <c r="R976" i="1"/>
  <c r="S976" i="1"/>
  <c r="T976" i="1"/>
  <c r="N977" i="1"/>
  <c r="O977" i="1" s="1"/>
  <c r="P977" i="1"/>
  <c r="Q977" i="1"/>
  <c r="R977" i="1"/>
  <c r="S977" i="1"/>
  <c r="T977" i="1"/>
  <c r="N978" i="1"/>
  <c r="O978" i="1"/>
  <c r="P978" i="1"/>
  <c r="Q978" i="1"/>
  <c r="R978" i="1"/>
  <c r="S978" i="1"/>
  <c r="T978" i="1"/>
  <c r="N979" i="1"/>
  <c r="O979" i="1" s="1"/>
  <c r="P979" i="1"/>
  <c r="Q979" i="1"/>
  <c r="R979" i="1"/>
  <c r="S979" i="1"/>
  <c r="T979" i="1"/>
  <c r="N980" i="1"/>
  <c r="O980" i="1" s="1"/>
  <c r="P980" i="1"/>
  <c r="Q980" i="1"/>
  <c r="R980" i="1"/>
  <c r="S980" i="1"/>
  <c r="T980" i="1"/>
  <c r="N981" i="1"/>
  <c r="O981" i="1" s="1"/>
  <c r="P981" i="1"/>
  <c r="Q981" i="1"/>
  <c r="R981" i="1"/>
  <c r="S981" i="1"/>
  <c r="T981" i="1"/>
  <c r="N982" i="1"/>
  <c r="O982" i="1"/>
  <c r="P982" i="1"/>
  <c r="Q982" i="1"/>
  <c r="R982" i="1"/>
  <c r="S982" i="1"/>
  <c r="T982" i="1"/>
  <c r="N983" i="1"/>
  <c r="O983" i="1" s="1"/>
  <c r="P983" i="1"/>
  <c r="Q983" i="1"/>
  <c r="R983" i="1"/>
  <c r="S983" i="1"/>
  <c r="T983" i="1"/>
  <c r="N984" i="1"/>
  <c r="O984" i="1" s="1"/>
  <c r="P984" i="1"/>
  <c r="Q984" i="1"/>
  <c r="R984" i="1"/>
  <c r="S984" i="1"/>
  <c r="T984" i="1"/>
  <c r="N985" i="1"/>
  <c r="O985" i="1" s="1"/>
  <c r="P985" i="1"/>
  <c r="Q985" i="1"/>
  <c r="R985" i="1"/>
  <c r="S985" i="1"/>
  <c r="T985" i="1"/>
  <c r="N986" i="1"/>
  <c r="O986" i="1"/>
  <c r="P986" i="1"/>
  <c r="Q986" i="1"/>
  <c r="R986" i="1"/>
  <c r="S986" i="1"/>
  <c r="T986" i="1"/>
  <c r="N987" i="1"/>
  <c r="O987" i="1" s="1"/>
  <c r="P987" i="1"/>
  <c r="Q987" i="1"/>
  <c r="R987" i="1"/>
  <c r="S987" i="1"/>
  <c r="T987" i="1"/>
  <c r="N988" i="1"/>
  <c r="O988" i="1" s="1"/>
  <c r="P988" i="1"/>
  <c r="Q988" i="1"/>
  <c r="R988" i="1"/>
  <c r="S988" i="1"/>
  <c r="T988" i="1"/>
  <c r="N989" i="1"/>
  <c r="O989" i="1" s="1"/>
  <c r="P989" i="1"/>
  <c r="Q989" i="1"/>
  <c r="R989" i="1"/>
  <c r="S989" i="1"/>
  <c r="T989" i="1"/>
  <c r="N990" i="1"/>
  <c r="O990" i="1"/>
  <c r="P990" i="1"/>
  <c r="Q990" i="1"/>
  <c r="R990" i="1"/>
  <c r="S990" i="1"/>
  <c r="T990" i="1"/>
  <c r="N991" i="1"/>
  <c r="O991" i="1" s="1"/>
  <c r="P991" i="1"/>
  <c r="Q991" i="1"/>
  <c r="R991" i="1"/>
  <c r="S991" i="1"/>
  <c r="T991" i="1"/>
  <c r="N992" i="1"/>
  <c r="O992" i="1" s="1"/>
  <c r="P992" i="1"/>
  <c r="Q992" i="1"/>
  <c r="R992" i="1"/>
  <c r="S992" i="1"/>
  <c r="T992" i="1"/>
  <c r="N993" i="1"/>
  <c r="O993" i="1" s="1"/>
  <c r="P993" i="1"/>
  <c r="Q993" i="1"/>
  <c r="R993" i="1"/>
  <c r="S993" i="1"/>
  <c r="T993" i="1"/>
  <c r="N994" i="1"/>
  <c r="O994" i="1"/>
  <c r="P994" i="1"/>
  <c r="Q994" i="1"/>
  <c r="R994" i="1"/>
  <c r="S994" i="1"/>
  <c r="T994" i="1"/>
  <c r="N995" i="1"/>
  <c r="O995" i="1" s="1"/>
  <c r="P995" i="1"/>
  <c r="Q995" i="1"/>
  <c r="R995" i="1"/>
  <c r="S995" i="1"/>
  <c r="T995" i="1"/>
  <c r="N996" i="1"/>
  <c r="O996" i="1" s="1"/>
  <c r="P996" i="1"/>
  <c r="Q996" i="1"/>
  <c r="R996" i="1"/>
  <c r="S996" i="1"/>
  <c r="T996" i="1"/>
  <c r="N997" i="1"/>
  <c r="O997" i="1" s="1"/>
  <c r="P997" i="1"/>
  <c r="Q997" i="1"/>
  <c r="R997" i="1"/>
  <c r="S997" i="1"/>
  <c r="T997" i="1"/>
  <c r="N998" i="1"/>
  <c r="O998" i="1"/>
  <c r="P998" i="1"/>
  <c r="Q998" i="1"/>
  <c r="R998" i="1"/>
  <c r="S998" i="1"/>
  <c r="T998" i="1"/>
  <c r="N999" i="1"/>
  <c r="O999" i="1" s="1"/>
  <c r="P999" i="1"/>
  <c r="Q999" i="1"/>
  <c r="R999" i="1"/>
  <c r="S999" i="1"/>
  <c r="T999" i="1"/>
  <c r="N1000" i="1"/>
  <c r="O1000" i="1" s="1"/>
  <c r="P1000" i="1"/>
  <c r="Q1000" i="1"/>
  <c r="R1000" i="1"/>
  <c r="S1000" i="1"/>
  <c r="T1000" i="1"/>
  <c r="N1001" i="1"/>
  <c r="O1001" i="1" s="1"/>
  <c r="P1001" i="1"/>
  <c r="Q1001" i="1"/>
  <c r="R1001" i="1"/>
  <c r="S1001" i="1"/>
  <c r="T1001" i="1"/>
  <c r="N1002" i="1"/>
  <c r="O1002" i="1"/>
  <c r="P1002" i="1"/>
  <c r="Q1002" i="1"/>
  <c r="R1002" i="1"/>
  <c r="S1002" i="1"/>
  <c r="T1002" i="1"/>
  <c r="N1003" i="1"/>
  <c r="O1003" i="1" s="1"/>
  <c r="P1003" i="1"/>
  <c r="Q1003" i="1"/>
  <c r="R1003" i="1"/>
  <c r="S1003" i="1"/>
  <c r="T1003" i="1"/>
  <c r="N1004" i="1"/>
  <c r="O1004" i="1" s="1"/>
  <c r="P1004" i="1"/>
  <c r="Q1004" i="1"/>
  <c r="R1004" i="1"/>
  <c r="S1004" i="1"/>
  <c r="T1004" i="1"/>
  <c r="N1005" i="1"/>
  <c r="O1005" i="1" s="1"/>
  <c r="P1005" i="1"/>
  <c r="Q1005" i="1"/>
  <c r="R1005" i="1"/>
  <c r="S1005" i="1"/>
  <c r="T1005" i="1"/>
  <c r="N1006" i="1"/>
  <c r="O1006" i="1"/>
  <c r="P1006" i="1"/>
  <c r="Q1006" i="1"/>
  <c r="R1006" i="1"/>
  <c r="S1006" i="1"/>
  <c r="T1006" i="1"/>
  <c r="N1007" i="1"/>
  <c r="O1007" i="1" s="1"/>
  <c r="P1007" i="1"/>
  <c r="Q1007" i="1"/>
  <c r="R1007" i="1"/>
  <c r="S1007" i="1"/>
  <c r="T1007" i="1"/>
  <c r="N1008" i="1"/>
  <c r="O1008" i="1" s="1"/>
  <c r="P1008" i="1"/>
  <c r="Q1008" i="1"/>
  <c r="R1008" i="1"/>
  <c r="S1008" i="1"/>
  <c r="T1008" i="1"/>
  <c r="N1009" i="1"/>
  <c r="O1009" i="1" s="1"/>
  <c r="P1009" i="1"/>
  <c r="Q1009" i="1"/>
  <c r="R1009" i="1"/>
  <c r="S1009" i="1"/>
  <c r="T1009" i="1"/>
  <c r="N1010" i="1"/>
  <c r="O1010" i="1"/>
  <c r="P1010" i="1"/>
  <c r="Q1010" i="1"/>
  <c r="R1010" i="1"/>
  <c r="S1010" i="1"/>
  <c r="T1010" i="1"/>
  <c r="N1011" i="1"/>
  <c r="O1011" i="1" s="1"/>
  <c r="P1011" i="1"/>
  <c r="Q1011" i="1"/>
  <c r="R1011" i="1"/>
  <c r="S1011" i="1"/>
  <c r="T1011" i="1"/>
  <c r="N1012" i="1"/>
  <c r="O1012" i="1" s="1"/>
  <c r="P1012" i="1"/>
  <c r="Q1012" i="1"/>
  <c r="R1012" i="1"/>
  <c r="S1012" i="1"/>
  <c r="T1012" i="1"/>
  <c r="N1013" i="1"/>
  <c r="O1013" i="1" s="1"/>
  <c r="P1013" i="1"/>
  <c r="Q1013" i="1"/>
  <c r="R1013" i="1"/>
  <c r="S1013" i="1"/>
  <c r="T1013" i="1"/>
  <c r="N1014" i="1"/>
  <c r="O1014" i="1"/>
  <c r="P1014" i="1"/>
  <c r="Q1014" i="1"/>
  <c r="R1014" i="1"/>
  <c r="S1014" i="1"/>
  <c r="T1014" i="1"/>
  <c r="N1015" i="1"/>
  <c r="O1015" i="1" s="1"/>
  <c r="P1015" i="1"/>
  <c r="Q1015" i="1"/>
  <c r="R1015" i="1"/>
  <c r="S1015" i="1"/>
  <c r="T1015" i="1"/>
  <c r="N1016" i="1"/>
  <c r="O1016" i="1" s="1"/>
  <c r="P1016" i="1"/>
  <c r="Q1016" i="1"/>
  <c r="R1016" i="1"/>
  <c r="S1016" i="1"/>
  <c r="T1016" i="1"/>
  <c r="N1017" i="1"/>
  <c r="O1017" i="1" s="1"/>
  <c r="P1017" i="1"/>
  <c r="Q1017" i="1"/>
  <c r="R1017" i="1"/>
  <c r="S1017" i="1"/>
  <c r="T1017" i="1"/>
  <c r="N1018" i="1"/>
  <c r="O1018" i="1"/>
  <c r="P1018" i="1"/>
  <c r="Q1018" i="1"/>
  <c r="R1018" i="1"/>
  <c r="S1018" i="1"/>
  <c r="T1018" i="1"/>
  <c r="N1019" i="1"/>
  <c r="O1019" i="1" s="1"/>
  <c r="P1019" i="1"/>
  <c r="Q1019" i="1"/>
  <c r="R1019" i="1"/>
  <c r="S1019" i="1"/>
  <c r="T1019" i="1"/>
  <c r="N1020" i="1"/>
  <c r="O1020" i="1" s="1"/>
  <c r="P1020" i="1"/>
  <c r="Q1020" i="1"/>
  <c r="R1020" i="1"/>
  <c r="S1020" i="1"/>
  <c r="T1020" i="1"/>
  <c r="N1021" i="1"/>
  <c r="O1021" i="1" s="1"/>
  <c r="P1021" i="1"/>
  <c r="Q1021" i="1"/>
  <c r="R1021" i="1"/>
  <c r="S1021" i="1"/>
  <c r="T1021" i="1"/>
  <c r="N1022" i="1"/>
  <c r="O1022" i="1"/>
  <c r="P1022" i="1"/>
  <c r="Q1022" i="1"/>
  <c r="R1022" i="1"/>
  <c r="S1022" i="1"/>
  <c r="T1022" i="1"/>
  <c r="N1023" i="1"/>
  <c r="O1023" i="1" s="1"/>
  <c r="P1023" i="1"/>
  <c r="Q1023" i="1"/>
  <c r="R1023" i="1"/>
  <c r="S1023" i="1"/>
  <c r="T1023" i="1"/>
  <c r="N1024" i="1"/>
  <c r="O1024" i="1" s="1"/>
  <c r="P1024" i="1"/>
  <c r="Q1024" i="1"/>
  <c r="R1024" i="1"/>
  <c r="S1024" i="1"/>
  <c r="T1024" i="1"/>
  <c r="N1025" i="1"/>
  <c r="O1025" i="1" s="1"/>
  <c r="P1025" i="1"/>
  <c r="Q1025" i="1"/>
  <c r="R1025" i="1"/>
  <c r="S1025" i="1"/>
  <c r="T1025" i="1"/>
  <c r="N1026" i="1"/>
  <c r="O1026" i="1"/>
  <c r="P1026" i="1"/>
  <c r="Q1026" i="1"/>
  <c r="R1026" i="1"/>
  <c r="S1026" i="1"/>
  <c r="T1026" i="1"/>
  <c r="N1027" i="1"/>
  <c r="O1027" i="1" s="1"/>
  <c r="P1027" i="1"/>
  <c r="Q1027" i="1"/>
  <c r="R1027" i="1"/>
  <c r="S1027" i="1"/>
  <c r="T1027" i="1"/>
  <c r="N1028" i="1"/>
  <c r="O1028" i="1" s="1"/>
  <c r="P1028" i="1"/>
  <c r="Q1028" i="1"/>
  <c r="R1028" i="1"/>
  <c r="S1028" i="1"/>
  <c r="T1028" i="1"/>
  <c r="N1029" i="1"/>
  <c r="O1029" i="1" s="1"/>
  <c r="P1029" i="1"/>
  <c r="Q1029" i="1"/>
  <c r="R1029" i="1"/>
  <c r="S1029" i="1"/>
  <c r="T1029" i="1"/>
  <c r="N1030" i="1"/>
  <c r="O1030" i="1"/>
  <c r="P1030" i="1"/>
  <c r="Q1030" i="1"/>
  <c r="R1030" i="1"/>
  <c r="S1030" i="1"/>
  <c r="T1030" i="1"/>
  <c r="N1031" i="1"/>
  <c r="O1031" i="1" s="1"/>
  <c r="P1031" i="1"/>
  <c r="Q1031" i="1"/>
  <c r="R1031" i="1"/>
  <c r="S1031" i="1"/>
  <c r="T1031" i="1"/>
  <c r="N1032" i="1"/>
  <c r="O1032" i="1" s="1"/>
  <c r="P1032" i="1"/>
  <c r="Q1032" i="1"/>
  <c r="R1032" i="1"/>
  <c r="S1032" i="1"/>
  <c r="T1032" i="1"/>
  <c r="N1033" i="1"/>
  <c r="O1033" i="1" s="1"/>
  <c r="P1033" i="1"/>
  <c r="Q1033" i="1"/>
  <c r="R1033" i="1"/>
  <c r="S1033" i="1"/>
  <c r="T1033" i="1"/>
  <c r="N1034" i="1"/>
  <c r="O1034" i="1" s="1"/>
  <c r="P1034" i="1"/>
  <c r="Q1034" i="1"/>
  <c r="R1034" i="1"/>
  <c r="S1034" i="1"/>
  <c r="T1034" i="1"/>
  <c r="N1035" i="1"/>
  <c r="O1035" i="1" s="1"/>
  <c r="P1035" i="1"/>
  <c r="Q1035" i="1"/>
  <c r="R1035" i="1"/>
  <c r="S1035" i="1"/>
  <c r="T1035" i="1"/>
  <c r="N1036" i="1"/>
  <c r="O1036" i="1" s="1"/>
  <c r="P1036" i="1"/>
  <c r="Q1036" i="1"/>
  <c r="R1036" i="1"/>
  <c r="S1036" i="1"/>
  <c r="T1036" i="1"/>
  <c r="N1037" i="1"/>
  <c r="O1037" i="1" s="1"/>
  <c r="P1037" i="1"/>
  <c r="Q1037" i="1"/>
  <c r="R1037" i="1"/>
  <c r="S1037" i="1"/>
  <c r="T1037" i="1"/>
  <c r="N1038" i="1"/>
  <c r="O1038" i="1"/>
  <c r="P1038" i="1"/>
  <c r="Q1038" i="1"/>
  <c r="R1038" i="1"/>
  <c r="S1038" i="1"/>
  <c r="T1038" i="1"/>
  <c r="N1039" i="1"/>
  <c r="O1039" i="1" s="1"/>
  <c r="P1039" i="1"/>
  <c r="Q1039" i="1"/>
  <c r="R1039" i="1"/>
  <c r="S1039" i="1"/>
  <c r="T1039" i="1"/>
  <c r="N1040" i="1"/>
  <c r="O1040" i="1" s="1"/>
  <c r="P1040" i="1"/>
  <c r="Q1040" i="1"/>
  <c r="R1040" i="1"/>
  <c r="S1040" i="1"/>
  <c r="T1040" i="1"/>
  <c r="N1041" i="1"/>
  <c r="O1041" i="1" s="1"/>
  <c r="P1041" i="1"/>
  <c r="Q1041" i="1"/>
  <c r="R1041" i="1"/>
  <c r="S1041" i="1"/>
  <c r="T1041" i="1"/>
  <c r="N1042" i="1"/>
  <c r="O1042" i="1"/>
  <c r="P1042" i="1"/>
  <c r="Q1042" i="1"/>
  <c r="R1042" i="1"/>
  <c r="S1042" i="1"/>
  <c r="T1042" i="1"/>
  <c r="N1043" i="1"/>
  <c r="O1043" i="1" s="1"/>
  <c r="P1043" i="1"/>
  <c r="Q1043" i="1"/>
  <c r="R1043" i="1"/>
  <c r="S1043" i="1"/>
  <c r="T1043" i="1"/>
  <c r="N1044" i="1"/>
  <c r="O1044" i="1" s="1"/>
  <c r="P1044" i="1"/>
  <c r="Q1044" i="1"/>
  <c r="R1044" i="1"/>
  <c r="S1044" i="1"/>
  <c r="T1044" i="1"/>
  <c r="N1045" i="1"/>
  <c r="O1045" i="1" s="1"/>
  <c r="P1045" i="1"/>
  <c r="Q1045" i="1"/>
  <c r="R1045" i="1"/>
  <c r="S1045" i="1"/>
  <c r="T1045" i="1"/>
  <c r="N1046" i="1"/>
  <c r="O1046" i="1"/>
  <c r="P1046" i="1"/>
  <c r="Q1046" i="1"/>
  <c r="R1046" i="1"/>
  <c r="S1046" i="1"/>
  <c r="T1046" i="1"/>
  <c r="N1047" i="1"/>
  <c r="O1047" i="1" s="1"/>
  <c r="P1047" i="1"/>
  <c r="Q1047" i="1"/>
  <c r="R1047" i="1"/>
  <c r="S1047" i="1"/>
  <c r="T1047" i="1"/>
  <c r="N1048" i="1"/>
  <c r="O1048" i="1" s="1"/>
  <c r="P1048" i="1"/>
  <c r="Q1048" i="1"/>
  <c r="R1048" i="1"/>
  <c r="S1048" i="1"/>
  <c r="T1048" i="1"/>
  <c r="N1049" i="1"/>
  <c r="O1049" i="1" s="1"/>
  <c r="P1049" i="1"/>
  <c r="Q1049" i="1"/>
  <c r="R1049" i="1"/>
  <c r="S1049" i="1"/>
  <c r="T1049" i="1"/>
  <c r="N1050" i="1"/>
  <c r="O1050" i="1"/>
  <c r="P1050" i="1"/>
  <c r="Q1050" i="1"/>
  <c r="R1050" i="1"/>
  <c r="S1050" i="1"/>
  <c r="T1050" i="1"/>
  <c r="N1051" i="1"/>
  <c r="O1051" i="1" s="1"/>
  <c r="P1051" i="1"/>
  <c r="Q1051" i="1"/>
  <c r="R1051" i="1"/>
  <c r="S1051" i="1"/>
  <c r="T1051" i="1"/>
  <c r="N1052" i="1"/>
  <c r="O1052" i="1" s="1"/>
  <c r="P1052" i="1"/>
  <c r="Q1052" i="1"/>
  <c r="R1052" i="1"/>
  <c r="S1052" i="1"/>
  <c r="T1052" i="1"/>
  <c r="N1053" i="1"/>
  <c r="O1053" i="1" s="1"/>
  <c r="P1053" i="1"/>
  <c r="Q1053" i="1"/>
  <c r="R1053" i="1"/>
  <c r="S1053" i="1"/>
  <c r="T1053" i="1"/>
  <c r="N1054" i="1"/>
  <c r="O1054" i="1"/>
  <c r="P1054" i="1"/>
  <c r="Q1054" i="1"/>
  <c r="R1054" i="1"/>
  <c r="S1054" i="1"/>
  <c r="T1054" i="1"/>
  <c r="N1055" i="1"/>
  <c r="O1055" i="1" s="1"/>
  <c r="P1055" i="1"/>
  <c r="Q1055" i="1"/>
  <c r="R1055" i="1"/>
  <c r="S1055" i="1"/>
  <c r="T1055" i="1"/>
  <c r="N1056" i="1"/>
  <c r="O1056" i="1" s="1"/>
  <c r="P1056" i="1"/>
  <c r="Q1056" i="1"/>
  <c r="R1056" i="1"/>
  <c r="S1056" i="1"/>
  <c r="T1056" i="1"/>
  <c r="N1057" i="1"/>
  <c r="O1057" i="1" s="1"/>
  <c r="P1057" i="1"/>
  <c r="Q1057" i="1"/>
  <c r="R1057" i="1"/>
  <c r="S1057" i="1"/>
  <c r="T1057" i="1"/>
  <c r="N1058" i="1"/>
  <c r="O1058" i="1"/>
  <c r="P1058" i="1"/>
  <c r="Q1058" i="1"/>
  <c r="R1058" i="1"/>
  <c r="S1058" i="1"/>
  <c r="T1058" i="1"/>
  <c r="N1059" i="1"/>
  <c r="O1059" i="1" s="1"/>
  <c r="P1059" i="1"/>
  <c r="Q1059" i="1"/>
  <c r="R1059" i="1"/>
  <c r="S1059" i="1"/>
  <c r="T1059" i="1"/>
  <c r="N1060" i="1"/>
  <c r="O1060" i="1" s="1"/>
  <c r="P1060" i="1"/>
  <c r="Q1060" i="1"/>
  <c r="R1060" i="1"/>
  <c r="S1060" i="1"/>
  <c r="T1060" i="1"/>
  <c r="N1061" i="1"/>
  <c r="O1061" i="1" s="1"/>
  <c r="P1061" i="1"/>
  <c r="Q1061" i="1"/>
  <c r="R1061" i="1"/>
  <c r="S1061" i="1"/>
  <c r="T1061" i="1"/>
  <c r="N1062" i="1"/>
  <c r="O1062" i="1"/>
  <c r="P1062" i="1"/>
  <c r="Q1062" i="1"/>
  <c r="R1062" i="1"/>
  <c r="S1062" i="1"/>
  <c r="T1062" i="1"/>
  <c r="N1063" i="1"/>
  <c r="O1063" i="1" s="1"/>
  <c r="P1063" i="1"/>
  <c r="Q1063" i="1"/>
  <c r="R1063" i="1"/>
  <c r="S1063" i="1"/>
  <c r="T1063" i="1"/>
  <c r="N1064" i="1"/>
  <c r="O1064" i="1" s="1"/>
  <c r="P1064" i="1"/>
  <c r="Q1064" i="1"/>
  <c r="R1064" i="1"/>
  <c r="S1064" i="1"/>
  <c r="T1064" i="1"/>
  <c r="N1065" i="1"/>
  <c r="O1065" i="1" s="1"/>
  <c r="P1065" i="1"/>
  <c r="Q1065" i="1"/>
  <c r="R1065" i="1"/>
  <c r="S1065" i="1"/>
  <c r="T1065" i="1"/>
  <c r="N1066" i="1"/>
  <c r="O1066" i="1" s="1"/>
  <c r="P1066" i="1"/>
  <c r="Q1066" i="1"/>
  <c r="R1066" i="1"/>
  <c r="S1066" i="1"/>
  <c r="T1066" i="1"/>
  <c r="N1067" i="1"/>
  <c r="O1067" i="1" s="1"/>
  <c r="P1067" i="1"/>
  <c r="Q1067" i="1"/>
  <c r="R1067" i="1"/>
  <c r="S1067" i="1"/>
  <c r="T1067" i="1"/>
  <c r="N1068" i="1"/>
  <c r="O1068" i="1" s="1"/>
  <c r="P1068" i="1"/>
  <c r="Q1068" i="1"/>
  <c r="R1068" i="1"/>
  <c r="S1068" i="1"/>
  <c r="T1068" i="1"/>
  <c r="N1069" i="1"/>
  <c r="O1069" i="1" s="1"/>
  <c r="P1069" i="1"/>
  <c r="Q1069" i="1"/>
  <c r="R1069" i="1"/>
  <c r="S1069" i="1"/>
  <c r="T1069" i="1"/>
  <c r="N1070" i="1"/>
  <c r="O1070" i="1"/>
  <c r="P1070" i="1"/>
  <c r="Q1070" i="1"/>
  <c r="R1070" i="1"/>
  <c r="S1070" i="1"/>
  <c r="T1070" i="1"/>
  <c r="N1071" i="1"/>
  <c r="O1071" i="1" s="1"/>
  <c r="P1071" i="1"/>
  <c r="Q1071" i="1"/>
  <c r="R1071" i="1"/>
  <c r="S1071" i="1"/>
  <c r="T1071" i="1"/>
  <c r="N1072" i="1"/>
  <c r="O1072" i="1" s="1"/>
  <c r="P1072" i="1"/>
  <c r="Q1072" i="1"/>
  <c r="R1072" i="1"/>
  <c r="S1072" i="1"/>
  <c r="T1072" i="1"/>
  <c r="N1073" i="1"/>
  <c r="O1073" i="1" s="1"/>
  <c r="P1073" i="1"/>
  <c r="Q1073" i="1"/>
  <c r="R1073" i="1"/>
  <c r="S1073" i="1"/>
  <c r="T1073" i="1"/>
  <c r="N1074" i="1"/>
  <c r="O1074" i="1" s="1"/>
  <c r="P1074" i="1"/>
  <c r="Q1074" i="1"/>
  <c r="R1074" i="1"/>
  <c r="S1074" i="1"/>
  <c r="T1074" i="1"/>
  <c r="N1075" i="1"/>
  <c r="O1075" i="1" s="1"/>
  <c r="P1075" i="1"/>
  <c r="Q1075" i="1"/>
  <c r="R1075" i="1"/>
  <c r="S1075" i="1"/>
  <c r="T1075" i="1"/>
  <c r="N1076" i="1"/>
  <c r="O1076" i="1" s="1"/>
  <c r="P1076" i="1"/>
  <c r="Q1076" i="1"/>
  <c r="R1076" i="1"/>
  <c r="S1076" i="1"/>
  <c r="T1076" i="1"/>
  <c r="N1077" i="1"/>
  <c r="O1077" i="1" s="1"/>
  <c r="P1077" i="1"/>
  <c r="Q1077" i="1"/>
  <c r="R1077" i="1"/>
  <c r="S1077" i="1"/>
  <c r="T1077" i="1"/>
  <c r="N1078" i="1"/>
  <c r="O1078" i="1"/>
  <c r="P1078" i="1"/>
  <c r="Q1078" i="1"/>
  <c r="R1078" i="1"/>
  <c r="S1078" i="1"/>
  <c r="T1078" i="1"/>
  <c r="N1079" i="1"/>
  <c r="O1079" i="1" s="1"/>
  <c r="P1079" i="1"/>
  <c r="Q1079" i="1"/>
  <c r="R1079" i="1"/>
  <c r="S1079" i="1"/>
  <c r="T1079" i="1"/>
  <c r="N1080" i="1"/>
  <c r="O1080" i="1" s="1"/>
  <c r="P1080" i="1"/>
  <c r="Q1080" i="1"/>
  <c r="R1080" i="1"/>
  <c r="S1080" i="1"/>
  <c r="T1080" i="1"/>
  <c r="N1081" i="1"/>
  <c r="O1081" i="1" s="1"/>
  <c r="P1081" i="1"/>
  <c r="Q1081" i="1"/>
  <c r="R1081" i="1"/>
  <c r="S1081" i="1"/>
  <c r="T1081" i="1"/>
  <c r="N1082" i="1"/>
  <c r="O1082" i="1" s="1"/>
  <c r="P1082" i="1"/>
  <c r="Q1082" i="1"/>
  <c r="R1082" i="1"/>
  <c r="S1082" i="1"/>
  <c r="T1082" i="1"/>
  <c r="N1083" i="1"/>
  <c r="O1083" i="1" s="1"/>
  <c r="P1083" i="1"/>
  <c r="Q1083" i="1"/>
  <c r="R1083" i="1"/>
  <c r="S1083" i="1"/>
  <c r="T1083" i="1"/>
  <c r="N1084" i="1"/>
  <c r="O1084" i="1" s="1"/>
  <c r="P1084" i="1"/>
  <c r="Q1084" i="1"/>
  <c r="R1084" i="1"/>
  <c r="S1084" i="1"/>
  <c r="T1084" i="1"/>
  <c r="N1085" i="1"/>
  <c r="O1085" i="1" s="1"/>
  <c r="P1085" i="1"/>
  <c r="Q1085" i="1"/>
  <c r="R1085" i="1"/>
  <c r="S1085" i="1"/>
  <c r="T1085" i="1"/>
  <c r="N1086" i="1"/>
  <c r="O1086" i="1"/>
  <c r="P1086" i="1"/>
  <c r="Q1086" i="1"/>
  <c r="R1086" i="1"/>
  <c r="S1086" i="1"/>
  <c r="T1086" i="1"/>
  <c r="N1087" i="1"/>
  <c r="O1087" i="1" s="1"/>
  <c r="P1087" i="1"/>
  <c r="Q1087" i="1"/>
  <c r="R1087" i="1"/>
  <c r="S1087" i="1"/>
  <c r="T1087" i="1"/>
  <c r="N1088" i="1"/>
  <c r="O1088" i="1" s="1"/>
  <c r="P1088" i="1"/>
  <c r="Q1088" i="1"/>
  <c r="R1088" i="1"/>
  <c r="S1088" i="1"/>
  <c r="T1088" i="1"/>
  <c r="N1089" i="1"/>
  <c r="O1089" i="1" s="1"/>
  <c r="P1089" i="1"/>
  <c r="Q1089" i="1"/>
  <c r="R1089" i="1"/>
  <c r="S1089" i="1"/>
  <c r="T1089" i="1"/>
  <c r="N1090" i="1"/>
  <c r="O1090" i="1"/>
  <c r="P1090" i="1"/>
  <c r="Q1090" i="1"/>
  <c r="R1090" i="1"/>
  <c r="S1090" i="1"/>
  <c r="T1090" i="1"/>
  <c r="N1091" i="1"/>
  <c r="O1091" i="1" s="1"/>
  <c r="P1091" i="1"/>
  <c r="Q1091" i="1"/>
  <c r="R1091" i="1"/>
  <c r="S1091" i="1"/>
  <c r="T1091" i="1"/>
  <c r="N1092" i="1"/>
  <c r="O1092" i="1" s="1"/>
  <c r="P1092" i="1"/>
  <c r="Q1092" i="1"/>
  <c r="R1092" i="1"/>
  <c r="S1092" i="1"/>
  <c r="T1092" i="1"/>
  <c r="N1093" i="1"/>
  <c r="O1093" i="1" s="1"/>
  <c r="P1093" i="1"/>
  <c r="Q1093" i="1"/>
  <c r="R1093" i="1"/>
  <c r="S1093" i="1"/>
  <c r="T1093" i="1"/>
  <c r="N1094" i="1"/>
  <c r="O1094" i="1"/>
  <c r="P1094" i="1"/>
  <c r="Q1094" i="1"/>
  <c r="R1094" i="1"/>
  <c r="S1094" i="1"/>
  <c r="T1094" i="1"/>
  <c r="N1095" i="1"/>
  <c r="O1095" i="1" s="1"/>
  <c r="P1095" i="1"/>
  <c r="Q1095" i="1"/>
  <c r="R1095" i="1"/>
  <c r="S1095" i="1"/>
  <c r="T1095" i="1"/>
  <c r="N1096" i="1"/>
  <c r="O1096" i="1" s="1"/>
  <c r="P1096" i="1"/>
  <c r="Q1096" i="1"/>
  <c r="R1096" i="1"/>
  <c r="S1096" i="1"/>
  <c r="T1096" i="1"/>
  <c r="N1097" i="1"/>
  <c r="O1097" i="1" s="1"/>
  <c r="P1097" i="1"/>
  <c r="Q1097" i="1"/>
  <c r="R1097" i="1"/>
  <c r="S1097" i="1"/>
  <c r="T1097" i="1"/>
  <c r="N1098" i="1"/>
  <c r="O1098" i="1"/>
  <c r="P1098" i="1"/>
  <c r="Q1098" i="1"/>
  <c r="R1098" i="1"/>
  <c r="S1098" i="1"/>
  <c r="T1098" i="1"/>
  <c r="N1099" i="1"/>
  <c r="O1099" i="1" s="1"/>
  <c r="P1099" i="1"/>
  <c r="Q1099" i="1"/>
  <c r="R1099" i="1"/>
  <c r="S1099" i="1"/>
  <c r="T1099" i="1"/>
  <c r="N1100" i="1"/>
  <c r="O1100" i="1" s="1"/>
  <c r="P1100" i="1"/>
  <c r="Q1100" i="1"/>
  <c r="R1100" i="1"/>
  <c r="S1100" i="1"/>
  <c r="T1100" i="1"/>
  <c r="N1101" i="1"/>
  <c r="O1101" i="1" s="1"/>
  <c r="P1101" i="1"/>
  <c r="Q1101" i="1"/>
  <c r="R1101" i="1"/>
  <c r="S1101" i="1"/>
  <c r="T1101" i="1"/>
  <c r="N1102" i="1"/>
  <c r="O1102" i="1"/>
  <c r="P1102" i="1"/>
  <c r="Q1102" i="1"/>
  <c r="R1102" i="1"/>
  <c r="S1102" i="1"/>
  <c r="T1102" i="1"/>
  <c r="N1103" i="1"/>
  <c r="O1103" i="1" s="1"/>
  <c r="P1103" i="1"/>
  <c r="Q1103" i="1"/>
  <c r="R1103" i="1"/>
  <c r="S1103" i="1"/>
  <c r="T1103" i="1"/>
  <c r="N1104" i="1"/>
  <c r="O1104" i="1" s="1"/>
  <c r="P1104" i="1"/>
  <c r="Q1104" i="1"/>
  <c r="R1104" i="1"/>
  <c r="S1104" i="1"/>
  <c r="T1104" i="1"/>
  <c r="N1105" i="1"/>
  <c r="O1105" i="1" s="1"/>
  <c r="P1105" i="1"/>
  <c r="Q1105" i="1"/>
  <c r="R1105" i="1"/>
  <c r="S1105" i="1"/>
  <c r="T1105" i="1"/>
  <c r="N1106" i="1"/>
  <c r="O1106" i="1" s="1"/>
  <c r="P1106" i="1"/>
  <c r="Q1106" i="1"/>
  <c r="R1106" i="1"/>
  <c r="S1106" i="1"/>
  <c r="T1106" i="1"/>
  <c r="N1107" i="1"/>
  <c r="O1107" i="1" s="1"/>
  <c r="P1107" i="1"/>
  <c r="Q1107" i="1"/>
  <c r="R1107" i="1"/>
  <c r="S1107" i="1"/>
  <c r="T1107" i="1"/>
  <c r="N1108" i="1"/>
  <c r="O1108" i="1" s="1"/>
  <c r="P1108" i="1"/>
  <c r="Q1108" i="1"/>
  <c r="R1108" i="1"/>
  <c r="S1108" i="1"/>
  <c r="T1108" i="1"/>
  <c r="N1109" i="1"/>
  <c r="O1109" i="1" s="1"/>
  <c r="P1109" i="1"/>
  <c r="Q1109" i="1"/>
  <c r="R1109" i="1"/>
  <c r="S1109" i="1"/>
  <c r="T1109" i="1"/>
  <c r="N1110" i="1"/>
  <c r="O1110" i="1"/>
  <c r="P1110" i="1"/>
  <c r="Q1110" i="1"/>
  <c r="R1110" i="1"/>
  <c r="S1110" i="1"/>
  <c r="T1110" i="1"/>
  <c r="N1111" i="1"/>
  <c r="O1111" i="1" s="1"/>
  <c r="P1111" i="1"/>
  <c r="Q1111" i="1"/>
  <c r="R1111" i="1"/>
  <c r="S1111" i="1"/>
  <c r="T1111" i="1"/>
  <c r="N1112" i="1"/>
  <c r="O1112" i="1" s="1"/>
  <c r="P1112" i="1"/>
  <c r="Q1112" i="1"/>
  <c r="R1112" i="1"/>
  <c r="S1112" i="1"/>
  <c r="T1112" i="1"/>
  <c r="N1113" i="1"/>
  <c r="O1113" i="1" s="1"/>
  <c r="P1113" i="1"/>
  <c r="Q1113" i="1"/>
  <c r="R1113" i="1"/>
  <c r="S1113" i="1"/>
  <c r="T1113" i="1"/>
  <c r="N1114" i="1"/>
  <c r="O1114" i="1" s="1"/>
  <c r="P1114" i="1"/>
  <c r="Q1114" i="1"/>
  <c r="R1114" i="1"/>
  <c r="S1114" i="1"/>
  <c r="T1114" i="1"/>
  <c r="N1115" i="1"/>
  <c r="O1115" i="1" s="1"/>
  <c r="P1115" i="1"/>
  <c r="Q1115" i="1"/>
  <c r="R1115" i="1"/>
  <c r="S1115" i="1"/>
  <c r="T1115" i="1"/>
  <c r="N1116" i="1"/>
  <c r="O1116" i="1"/>
  <c r="P1116" i="1"/>
  <c r="Q1116" i="1"/>
  <c r="R1116" i="1"/>
  <c r="S1116" i="1"/>
  <c r="T1116" i="1"/>
  <c r="N1117" i="1"/>
  <c r="O1117" i="1" s="1"/>
  <c r="P1117" i="1"/>
  <c r="Q1117" i="1"/>
  <c r="R1117" i="1"/>
  <c r="S1117" i="1"/>
  <c r="T1117" i="1"/>
  <c r="N1118" i="1"/>
  <c r="O1118" i="1" s="1"/>
  <c r="P1118" i="1"/>
  <c r="Q1118" i="1"/>
  <c r="R1118" i="1"/>
  <c r="S1118" i="1"/>
  <c r="T1118" i="1"/>
  <c r="N1119" i="1"/>
  <c r="O1119" i="1" s="1"/>
  <c r="P1119" i="1"/>
  <c r="Q1119" i="1"/>
  <c r="R1119" i="1"/>
  <c r="S1119" i="1"/>
  <c r="T1119" i="1"/>
  <c r="N1120" i="1"/>
  <c r="O1120" i="1" s="1"/>
  <c r="P1120" i="1"/>
  <c r="Q1120" i="1"/>
  <c r="R1120" i="1"/>
  <c r="S1120" i="1"/>
  <c r="T1120" i="1"/>
  <c r="N1121" i="1"/>
  <c r="O1121" i="1" s="1"/>
  <c r="P1121" i="1"/>
  <c r="Q1121" i="1"/>
  <c r="R1121" i="1"/>
  <c r="S1121" i="1"/>
  <c r="T1121" i="1"/>
  <c r="N1122" i="1"/>
  <c r="O1122" i="1" s="1"/>
  <c r="P1122" i="1"/>
  <c r="Q1122" i="1"/>
  <c r="R1122" i="1"/>
  <c r="S1122" i="1"/>
  <c r="T1122" i="1"/>
  <c r="N1123" i="1"/>
  <c r="O1123" i="1" s="1"/>
  <c r="P1123" i="1"/>
  <c r="Q1123" i="1"/>
  <c r="R1123" i="1"/>
  <c r="S1123" i="1"/>
  <c r="T1123" i="1"/>
  <c r="N1124" i="1"/>
  <c r="O1124" i="1"/>
  <c r="P1124" i="1"/>
  <c r="Q1124" i="1"/>
  <c r="R1124" i="1"/>
  <c r="S1124" i="1"/>
  <c r="T1124" i="1"/>
  <c r="N1125" i="1"/>
  <c r="O1125" i="1" s="1"/>
  <c r="P1125" i="1"/>
  <c r="Q1125" i="1"/>
  <c r="R1125" i="1"/>
  <c r="S1125" i="1"/>
  <c r="T1125" i="1"/>
  <c r="N1126" i="1"/>
  <c r="O1126" i="1" s="1"/>
  <c r="P1126" i="1"/>
  <c r="Q1126" i="1"/>
  <c r="R1126" i="1"/>
  <c r="S1126" i="1"/>
  <c r="T1126" i="1"/>
  <c r="N1127" i="1"/>
  <c r="O1127" i="1" s="1"/>
  <c r="P1127" i="1"/>
  <c r="Q1127" i="1"/>
  <c r="R1127" i="1"/>
  <c r="S1127" i="1"/>
  <c r="T1127" i="1"/>
  <c r="N1128" i="1"/>
  <c r="O1128" i="1" s="1"/>
  <c r="P1128" i="1"/>
  <c r="Q1128" i="1"/>
  <c r="R1128" i="1"/>
  <c r="S1128" i="1"/>
  <c r="T1128" i="1"/>
  <c r="N1129" i="1"/>
  <c r="O1129" i="1" s="1"/>
  <c r="P1129" i="1"/>
  <c r="Q1129" i="1"/>
  <c r="R1129" i="1"/>
  <c r="S1129" i="1"/>
  <c r="T1129" i="1"/>
  <c r="N1130" i="1"/>
  <c r="O1130" i="1" s="1"/>
  <c r="P1130" i="1"/>
  <c r="Q1130" i="1"/>
  <c r="R1130" i="1"/>
  <c r="S1130" i="1"/>
  <c r="T1130" i="1"/>
  <c r="N1131" i="1"/>
  <c r="O1131" i="1" s="1"/>
  <c r="P1131" i="1"/>
  <c r="Q1131" i="1"/>
  <c r="R1131" i="1"/>
  <c r="S1131" i="1"/>
  <c r="T1131" i="1"/>
  <c r="N1132" i="1"/>
  <c r="O1132" i="1"/>
  <c r="P1132" i="1"/>
  <c r="Q1132" i="1"/>
  <c r="R1132" i="1"/>
  <c r="S1132" i="1"/>
  <c r="T1132" i="1"/>
  <c r="N1133" i="1"/>
  <c r="O1133" i="1" s="1"/>
  <c r="P1133" i="1"/>
  <c r="Q1133" i="1"/>
  <c r="R1133" i="1"/>
  <c r="S1133" i="1"/>
  <c r="T1133" i="1"/>
  <c r="N1134" i="1"/>
  <c r="O1134" i="1" s="1"/>
  <c r="P1134" i="1"/>
  <c r="Q1134" i="1"/>
  <c r="R1134" i="1"/>
  <c r="S1134" i="1"/>
  <c r="T1134" i="1"/>
  <c r="N1135" i="1"/>
  <c r="O1135" i="1" s="1"/>
  <c r="P1135" i="1"/>
  <c r="Q1135" i="1"/>
  <c r="R1135" i="1"/>
  <c r="S1135" i="1"/>
  <c r="T1135" i="1"/>
  <c r="N1136" i="1"/>
  <c r="O1136" i="1" s="1"/>
  <c r="P1136" i="1"/>
  <c r="Q1136" i="1"/>
  <c r="R1136" i="1"/>
  <c r="S1136" i="1"/>
  <c r="T1136" i="1"/>
  <c r="N1137" i="1"/>
  <c r="O1137" i="1" s="1"/>
  <c r="P1137" i="1"/>
  <c r="Q1137" i="1"/>
  <c r="R1137" i="1"/>
  <c r="S1137" i="1"/>
  <c r="T1137" i="1"/>
  <c r="N1138" i="1"/>
  <c r="O1138" i="1" s="1"/>
  <c r="P1138" i="1"/>
  <c r="Q1138" i="1"/>
  <c r="R1138" i="1"/>
  <c r="S1138" i="1"/>
  <c r="T1138" i="1"/>
  <c r="N1139" i="1"/>
  <c r="O1139" i="1" s="1"/>
  <c r="P1139" i="1"/>
  <c r="Q1139" i="1"/>
  <c r="R1139" i="1"/>
  <c r="S1139" i="1"/>
  <c r="T1139" i="1"/>
  <c r="N1140" i="1"/>
  <c r="O1140" i="1"/>
  <c r="P1140" i="1"/>
  <c r="Q1140" i="1"/>
  <c r="R1140" i="1"/>
  <c r="S1140" i="1"/>
  <c r="T1140" i="1"/>
  <c r="N1141" i="1"/>
  <c r="O1141" i="1" s="1"/>
  <c r="P1141" i="1"/>
  <c r="Q1141" i="1"/>
  <c r="R1141" i="1"/>
  <c r="S1141" i="1"/>
  <c r="T1141" i="1"/>
  <c r="N1142" i="1"/>
  <c r="O1142" i="1" s="1"/>
  <c r="P1142" i="1"/>
  <c r="Q1142" i="1"/>
  <c r="R1142" i="1"/>
  <c r="S1142" i="1"/>
  <c r="T1142" i="1"/>
  <c r="N1143" i="1"/>
  <c r="O1143" i="1" s="1"/>
  <c r="P1143" i="1"/>
  <c r="Q1143" i="1"/>
  <c r="R1143" i="1"/>
  <c r="S1143" i="1"/>
  <c r="T1143" i="1"/>
  <c r="N1144" i="1"/>
  <c r="O1144" i="1" s="1"/>
  <c r="P1144" i="1"/>
  <c r="Q1144" i="1"/>
  <c r="R1144" i="1"/>
  <c r="S1144" i="1"/>
  <c r="T1144" i="1"/>
  <c r="N1145" i="1"/>
  <c r="O1145" i="1" s="1"/>
  <c r="P1145" i="1"/>
  <c r="Q1145" i="1"/>
  <c r="R1145" i="1"/>
  <c r="S1145" i="1"/>
  <c r="T1145" i="1"/>
  <c r="N1146" i="1"/>
  <c r="O1146" i="1" s="1"/>
  <c r="P1146" i="1"/>
  <c r="Q1146" i="1"/>
  <c r="R1146" i="1"/>
  <c r="S1146" i="1"/>
  <c r="T1146" i="1"/>
  <c r="N1147" i="1"/>
  <c r="O1147" i="1" s="1"/>
  <c r="P1147" i="1"/>
  <c r="Q1147" i="1"/>
  <c r="R1147" i="1"/>
  <c r="S1147" i="1"/>
  <c r="T1147" i="1"/>
  <c r="N1148" i="1"/>
  <c r="O1148" i="1"/>
  <c r="P1148" i="1"/>
  <c r="Q1148" i="1"/>
  <c r="R1148" i="1"/>
  <c r="S1148" i="1"/>
  <c r="T1148" i="1"/>
  <c r="N1149" i="1"/>
  <c r="O1149" i="1" s="1"/>
  <c r="P1149" i="1"/>
  <c r="Q1149" i="1"/>
  <c r="R1149" i="1"/>
  <c r="S1149" i="1"/>
  <c r="T1149" i="1"/>
  <c r="N1150" i="1"/>
  <c r="O1150" i="1" s="1"/>
  <c r="P1150" i="1"/>
  <c r="Q1150" i="1"/>
  <c r="R1150" i="1"/>
  <c r="S1150" i="1"/>
  <c r="T1150" i="1"/>
  <c r="N1151" i="1"/>
  <c r="O1151" i="1" s="1"/>
  <c r="P1151" i="1"/>
  <c r="Q1151" i="1"/>
  <c r="R1151" i="1"/>
  <c r="S1151" i="1"/>
  <c r="T1151" i="1"/>
  <c r="N1152" i="1"/>
  <c r="O1152" i="1" s="1"/>
  <c r="P1152" i="1"/>
  <c r="Q1152" i="1"/>
  <c r="R1152" i="1"/>
  <c r="S1152" i="1"/>
  <c r="T1152" i="1"/>
  <c r="N1153" i="1"/>
  <c r="O1153" i="1" s="1"/>
  <c r="P1153" i="1"/>
  <c r="Q1153" i="1"/>
  <c r="R1153" i="1"/>
  <c r="S1153" i="1"/>
  <c r="T1153" i="1"/>
  <c r="N1154" i="1"/>
  <c r="O1154" i="1" s="1"/>
  <c r="P1154" i="1"/>
  <c r="Q1154" i="1"/>
  <c r="R1154" i="1"/>
  <c r="S1154" i="1"/>
  <c r="T1154" i="1"/>
  <c r="N1155" i="1"/>
  <c r="O1155" i="1" s="1"/>
  <c r="P1155" i="1"/>
  <c r="Q1155" i="1"/>
  <c r="R1155" i="1"/>
  <c r="S1155" i="1"/>
  <c r="T1155" i="1"/>
  <c r="N1156" i="1"/>
  <c r="O1156" i="1"/>
  <c r="P1156" i="1"/>
  <c r="Q1156" i="1"/>
  <c r="R1156" i="1"/>
  <c r="S1156" i="1"/>
  <c r="T1156" i="1"/>
  <c r="N1157" i="1"/>
  <c r="O1157" i="1" s="1"/>
  <c r="P1157" i="1"/>
  <c r="Q1157" i="1"/>
  <c r="R1157" i="1"/>
  <c r="S1157" i="1"/>
  <c r="T1157" i="1"/>
  <c r="N1158" i="1"/>
  <c r="O1158" i="1" s="1"/>
  <c r="P1158" i="1"/>
  <c r="Q1158" i="1"/>
  <c r="R1158" i="1"/>
  <c r="S1158" i="1"/>
  <c r="T1158" i="1"/>
  <c r="N1159" i="1"/>
  <c r="O1159" i="1" s="1"/>
  <c r="P1159" i="1"/>
  <c r="Q1159" i="1"/>
  <c r="R1159" i="1"/>
  <c r="S1159" i="1"/>
  <c r="T1159" i="1"/>
  <c r="N1160" i="1"/>
  <c r="O1160" i="1" s="1"/>
  <c r="P1160" i="1"/>
  <c r="Q1160" i="1"/>
  <c r="R1160" i="1"/>
  <c r="S1160" i="1"/>
  <c r="T1160" i="1"/>
  <c r="N1161" i="1"/>
  <c r="O1161" i="1" s="1"/>
  <c r="P1161" i="1"/>
  <c r="Q1161" i="1"/>
  <c r="R1161" i="1"/>
  <c r="S1161" i="1"/>
  <c r="T1161" i="1"/>
  <c r="N1162" i="1"/>
  <c r="O1162" i="1" s="1"/>
  <c r="P1162" i="1"/>
  <c r="Q1162" i="1"/>
  <c r="R1162" i="1"/>
  <c r="S1162" i="1"/>
  <c r="T1162" i="1"/>
  <c r="N1163" i="1"/>
  <c r="O1163" i="1" s="1"/>
  <c r="P1163" i="1"/>
  <c r="Q1163" i="1"/>
  <c r="R1163" i="1"/>
  <c r="S1163" i="1"/>
  <c r="T1163" i="1"/>
  <c r="N1164" i="1"/>
  <c r="O1164" i="1"/>
  <c r="P1164" i="1"/>
  <c r="Q1164" i="1"/>
  <c r="R1164" i="1"/>
  <c r="S1164" i="1"/>
  <c r="T1164" i="1"/>
  <c r="N1165" i="1"/>
  <c r="O1165" i="1" s="1"/>
  <c r="P1165" i="1"/>
  <c r="Q1165" i="1"/>
  <c r="R1165" i="1"/>
  <c r="S1165" i="1"/>
  <c r="T1165" i="1"/>
  <c r="N1166" i="1"/>
  <c r="O1166" i="1" s="1"/>
  <c r="P1166" i="1"/>
  <c r="Q1166" i="1"/>
  <c r="R1166" i="1"/>
  <c r="S1166" i="1"/>
  <c r="T1166" i="1"/>
  <c r="N1167" i="1"/>
  <c r="O1167" i="1" s="1"/>
  <c r="P1167" i="1"/>
  <c r="Q1167" i="1"/>
  <c r="R1167" i="1"/>
  <c r="S1167" i="1"/>
  <c r="T1167" i="1"/>
  <c r="N1168" i="1"/>
  <c r="O1168" i="1" s="1"/>
  <c r="P1168" i="1"/>
  <c r="Q1168" i="1"/>
  <c r="R1168" i="1"/>
  <c r="S1168" i="1"/>
  <c r="T1168" i="1"/>
  <c r="N1169" i="1"/>
  <c r="O1169" i="1" s="1"/>
  <c r="P1169" i="1"/>
  <c r="Q1169" i="1"/>
  <c r="R1169" i="1"/>
  <c r="S1169" i="1"/>
  <c r="T1169" i="1"/>
  <c r="N1170" i="1"/>
  <c r="O1170" i="1" s="1"/>
  <c r="P1170" i="1"/>
  <c r="Q1170" i="1"/>
  <c r="R1170" i="1"/>
  <c r="S1170" i="1"/>
  <c r="T1170" i="1"/>
  <c r="N1171" i="1"/>
  <c r="O1171" i="1" s="1"/>
  <c r="P1171" i="1"/>
  <c r="Q1171" i="1"/>
  <c r="R1171" i="1"/>
  <c r="S1171" i="1"/>
  <c r="T1171" i="1"/>
  <c r="N1172" i="1"/>
  <c r="O1172" i="1"/>
  <c r="P1172" i="1"/>
  <c r="Q1172" i="1"/>
  <c r="R1172" i="1"/>
  <c r="S1172" i="1"/>
  <c r="T1172" i="1"/>
  <c r="N1173" i="1"/>
  <c r="O1173" i="1" s="1"/>
  <c r="P1173" i="1"/>
  <c r="Q1173" i="1"/>
  <c r="R1173" i="1"/>
  <c r="S1173" i="1"/>
  <c r="T1173" i="1"/>
  <c r="N1174" i="1"/>
  <c r="O1174" i="1" s="1"/>
  <c r="P1174" i="1"/>
  <c r="Q1174" i="1"/>
  <c r="R1174" i="1"/>
  <c r="S1174" i="1"/>
  <c r="T1174" i="1"/>
  <c r="N1175" i="1"/>
  <c r="O1175" i="1" s="1"/>
  <c r="P1175" i="1"/>
  <c r="Q1175" i="1"/>
  <c r="R1175" i="1"/>
  <c r="S1175" i="1"/>
  <c r="T1175" i="1"/>
  <c r="N1176" i="1"/>
  <c r="O1176" i="1" s="1"/>
  <c r="P1176" i="1"/>
  <c r="Q1176" i="1"/>
  <c r="R1176" i="1"/>
  <c r="S1176" i="1"/>
  <c r="T1176" i="1"/>
  <c r="N1177" i="1"/>
  <c r="O1177" i="1" s="1"/>
  <c r="P1177" i="1"/>
  <c r="Q1177" i="1"/>
  <c r="R1177" i="1"/>
  <c r="S1177" i="1"/>
  <c r="T1177" i="1"/>
  <c r="N1178" i="1"/>
  <c r="O1178" i="1" s="1"/>
  <c r="P1178" i="1"/>
  <c r="Q1178" i="1"/>
  <c r="R1178" i="1"/>
  <c r="S1178" i="1"/>
  <c r="T1178" i="1"/>
  <c r="N1179" i="1"/>
  <c r="O1179" i="1" s="1"/>
  <c r="P1179" i="1"/>
  <c r="Q1179" i="1"/>
  <c r="R1179" i="1"/>
  <c r="S1179" i="1"/>
  <c r="T1179" i="1"/>
  <c r="N1180" i="1"/>
  <c r="O1180" i="1"/>
  <c r="P1180" i="1"/>
  <c r="Q1180" i="1"/>
  <c r="R1180" i="1"/>
  <c r="S1180" i="1"/>
  <c r="T1180" i="1"/>
  <c r="N1181" i="1"/>
  <c r="O1181" i="1" s="1"/>
  <c r="P1181" i="1"/>
  <c r="Q1181" i="1"/>
  <c r="R1181" i="1"/>
  <c r="S1181" i="1"/>
  <c r="T1181" i="1"/>
  <c r="N1182" i="1"/>
  <c r="O1182" i="1" s="1"/>
  <c r="P1182" i="1"/>
  <c r="Q1182" i="1"/>
  <c r="R1182" i="1"/>
  <c r="S1182" i="1"/>
  <c r="T1182" i="1"/>
  <c r="N1183" i="1"/>
  <c r="O1183" i="1" s="1"/>
  <c r="P1183" i="1"/>
  <c r="Q1183" i="1"/>
  <c r="R1183" i="1"/>
  <c r="S1183" i="1"/>
  <c r="T1183" i="1"/>
  <c r="N1184" i="1"/>
  <c r="O1184" i="1" s="1"/>
  <c r="P1184" i="1"/>
  <c r="Q1184" i="1"/>
  <c r="R1184" i="1"/>
  <c r="S1184" i="1"/>
  <c r="T1184" i="1"/>
  <c r="N1185" i="1"/>
  <c r="O1185" i="1" s="1"/>
  <c r="P1185" i="1"/>
  <c r="Q1185" i="1"/>
  <c r="R1185" i="1"/>
  <c r="S1185" i="1"/>
  <c r="T1185" i="1"/>
  <c r="N1186" i="1"/>
  <c r="O1186" i="1" s="1"/>
  <c r="P1186" i="1"/>
  <c r="Q1186" i="1"/>
  <c r="R1186" i="1"/>
  <c r="S1186" i="1"/>
  <c r="T1186" i="1"/>
  <c r="N1187" i="1"/>
  <c r="O1187" i="1" s="1"/>
  <c r="P1187" i="1"/>
  <c r="Q1187" i="1"/>
  <c r="R1187" i="1"/>
  <c r="S1187" i="1"/>
  <c r="T1187" i="1"/>
  <c r="N1188" i="1"/>
  <c r="O1188" i="1"/>
  <c r="P1188" i="1"/>
  <c r="Q1188" i="1"/>
  <c r="R1188" i="1"/>
  <c r="S1188" i="1"/>
  <c r="T1188" i="1"/>
  <c r="N1189" i="1"/>
  <c r="O1189" i="1" s="1"/>
  <c r="P1189" i="1"/>
  <c r="Q1189" i="1"/>
  <c r="R1189" i="1"/>
  <c r="S1189" i="1"/>
  <c r="T1189" i="1"/>
  <c r="N1190" i="1"/>
  <c r="O1190" i="1" s="1"/>
  <c r="P1190" i="1"/>
  <c r="Q1190" i="1"/>
  <c r="R1190" i="1"/>
  <c r="S1190" i="1"/>
  <c r="T1190" i="1"/>
  <c r="N1191" i="1"/>
  <c r="O1191" i="1" s="1"/>
  <c r="P1191" i="1"/>
  <c r="Q1191" i="1"/>
  <c r="R1191" i="1"/>
  <c r="S1191" i="1"/>
  <c r="T1191" i="1"/>
  <c r="N1192" i="1"/>
  <c r="O1192" i="1" s="1"/>
  <c r="P1192" i="1"/>
  <c r="Q1192" i="1"/>
  <c r="R1192" i="1"/>
  <c r="S1192" i="1"/>
  <c r="T1192" i="1"/>
  <c r="N1193" i="1"/>
  <c r="O1193" i="1" s="1"/>
  <c r="P1193" i="1"/>
  <c r="Q1193" i="1"/>
  <c r="R1193" i="1"/>
  <c r="S1193" i="1"/>
  <c r="T1193" i="1"/>
  <c r="N1194" i="1"/>
  <c r="O1194" i="1" s="1"/>
  <c r="P1194" i="1"/>
  <c r="Q1194" i="1"/>
  <c r="R1194" i="1"/>
  <c r="S1194" i="1"/>
  <c r="T1194" i="1"/>
  <c r="N1195" i="1"/>
  <c r="O1195" i="1" s="1"/>
  <c r="P1195" i="1"/>
  <c r="Q1195" i="1"/>
  <c r="R1195" i="1"/>
  <c r="S1195" i="1"/>
  <c r="T1195" i="1"/>
  <c r="N1196" i="1"/>
  <c r="O1196" i="1"/>
  <c r="P1196" i="1"/>
  <c r="Q1196" i="1"/>
  <c r="R1196" i="1"/>
  <c r="S1196" i="1"/>
  <c r="T1196" i="1"/>
  <c r="N1197" i="1"/>
  <c r="O1197" i="1" s="1"/>
  <c r="P1197" i="1"/>
  <c r="Q1197" i="1"/>
  <c r="R1197" i="1"/>
  <c r="S1197" i="1"/>
  <c r="T1197" i="1"/>
  <c r="N1198" i="1"/>
  <c r="O1198" i="1" s="1"/>
  <c r="P1198" i="1"/>
  <c r="Q1198" i="1"/>
  <c r="R1198" i="1"/>
  <c r="S1198" i="1"/>
  <c r="T1198" i="1"/>
  <c r="N1199" i="1"/>
  <c r="O1199" i="1" s="1"/>
  <c r="P1199" i="1"/>
  <c r="Q1199" i="1"/>
  <c r="R1199" i="1"/>
  <c r="S1199" i="1"/>
  <c r="T1199" i="1"/>
  <c r="N1200" i="1"/>
  <c r="O1200" i="1" s="1"/>
  <c r="P1200" i="1"/>
  <c r="Q1200" i="1"/>
  <c r="R1200" i="1"/>
  <c r="S1200" i="1"/>
  <c r="T1200" i="1"/>
  <c r="N1201" i="1"/>
  <c r="O1201" i="1" s="1"/>
  <c r="P1201" i="1"/>
  <c r="Q1201" i="1"/>
  <c r="R1201" i="1"/>
  <c r="S1201" i="1"/>
  <c r="T1201" i="1"/>
  <c r="N1202" i="1"/>
  <c r="O1202" i="1" s="1"/>
  <c r="P1202" i="1"/>
  <c r="Q1202" i="1"/>
  <c r="R1202" i="1"/>
  <c r="S1202" i="1"/>
  <c r="T1202" i="1"/>
  <c r="N1203" i="1"/>
  <c r="O1203" i="1" s="1"/>
  <c r="P1203" i="1"/>
  <c r="Q1203" i="1"/>
  <c r="R1203" i="1"/>
  <c r="S1203" i="1"/>
  <c r="T1203" i="1"/>
  <c r="N1204" i="1"/>
  <c r="O1204" i="1" s="1"/>
  <c r="P1204" i="1"/>
  <c r="Q1204" i="1"/>
  <c r="R1204" i="1"/>
  <c r="S1204" i="1"/>
  <c r="T1204" i="1"/>
  <c r="N1205" i="1"/>
  <c r="O1205" i="1"/>
  <c r="P1205" i="1"/>
  <c r="Q1205" i="1"/>
  <c r="R1205" i="1"/>
  <c r="S1205" i="1"/>
  <c r="T1205" i="1"/>
  <c r="N1206" i="1"/>
  <c r="O1206" i="1" s="1"/>
  <c r="P1206" i="1"/>
  <c r="Q1206" i="1"/>
  <c r="R1206" i="1"/>
  <c r="S1206" i="1"/>
  <c r="T1206" i="1"/>
  <c r="N1207" i="1"/>
  <c r="O1207" i="1" s="1"/>
  <c r="P1207" i="1"/>
  <c r="Q1207" i="1"/>
  <c r="R1207" i="1"/>
  <c r="S1207" i="1"/>
  <c r="T1207" i="1"/>
  <c r="N1208" i="1"/>
  <c r="O1208" i="1" s="1"/>
  <c r="P1208" i="1"/>
  <c r="Q1208" i="1"/>
  <c r="R1208" i="1"/>
  <c r="S1208" i="1"/>
  <c r="T1208" i="1"/>
  <c r="N1209" i="1"/>
  <c r="O1209" i="1" s="1"/>
  <c r="P1209" i="1"/>
  <c r="Q1209" i="1"/>
  <c r="R1209" i="1"/>
  <c r="S1209" i="1"/>
  <c r="T1209" i="1"/>
  <c r="N1210" i="1"/>
  <c r="O1210" i="1" s="1"/>
  <c r="P1210" i="1"/>
  <c r="Q1210" i="1"/>
  <c r="R1210" i="1"/>
  <c r="S1210" i="1"/>
  <c r="T1210" i="1"/>
  <c r="N1211" i="1"/>
  <c r="O1211" i="1" s="1"/>
  <c r="P1211" i="1"/>
  <c r="Q1211" i="1"/>
  <c r="R1211" i="1"/>
  <c r="S1211" i="1"/>
  <c r="T1211" i="1"/>
  <c r="N1212" i="1"/>
  <c r="O1212" i="1" s="1"/>
  <c r="P1212" i="1"/>
  <c r="Q1212" i="1"/>
  <c r="R1212" i="1"/>
  <c r="S1212" i="1"/>
  <c r="T1212" i="1"/>
  <c r="N1213" i="1"/>
  <c r="O1213" i="1"/>
  <c r="P1213" i="1"/>
  <c r="Q1213" i="1"/>
  <c r="R1213" i="1"/>
  <c r="S1213" i="1"/>
  <c r="T1213" i="1"/>
  <c r="N1214" i="1"/>
  <c r="O1214" i="1" s="1"/>
  <c r="P1214" i="1"/>
  <c r="Q1214" i="1"/>
  <c r="R1214" i="1"/>
  <c r="S1214" i="1"/>
  <c r="T1214" i="1"/>
  <c r="N1215" i="1"/>
  <c r="O1215" i="1" s="1"/>
  <c r="P1215" i="1"/>
  <c r="Q1215" i="1"/>
  <c r="R1215" i="1"/>
  <c r="S1215" i="1"/>
  <c r="T1215" i="1"/>
  <c r="N1216" i="1"/>
  <c r="O1216" i="1" s="1"/>
  <c r="P1216" i="1"/>
  <c r="Q1216" i="1"/>
  <c r="R1216" i="1"/>
  <c r="S1216" i="1"/>
  <c r="T1216" i="1"/>
  <c r="N1217" i="1"/>
  <c r="O1217" i="1" s="1"/>
  <c r="P1217" i="1"/>
  <c r="Q1217" i="1"/>
  <c r="R1217" i="1"/>
  <c r="S1217" i="1"/>
  <c r="T1217" i="1"/>
  <c r="N1218" i="1"/>
  <c r="O1218" i="1" s="1"/>
  <c r="P1218" i="1"/>
  <c r="Q1218" i="1"/>
  <c r="R1218" i="1"/>
  <c r="S1218" i="1"/>
  <c r="T1218" i="1"/>
  <c r="N1219" i="1"/>
  <c r="O1219" i="1" s="1"/>
  <c r="P1219" i="1"/>
  <c r="Q1219" i="1"/>
  <c r="R1219" i="1"/>
  <c r="S1219" i="1"/>
  <c r="T1219" i="1"/>
  <c r="N1220" i="1"/>
  <c r="O1220" i="1" s="1"/>
  <c r="P1220" i="1"/>
  <c r="Q1220" i="1"/>
  <c r="R1220" i="1"/>
  <c r="S1220" i="1"/>
  <c r="T1220" i="1"/>
  <c r="N1221" i="1"/>
  <c r="O1221" i="1"/>
  <c r="P1221" i="1"/>
  <c r="Q1221" i="1"/>
  <c r="R1221" i="1"/>
  <c r="S1221" i="1"/>
  <c r="T1221" i="1"/>
  <c r="N1222" i="1"/>
  <c r="O1222" i="1" s="1"/>
  <c r="P1222" i="1"/>
  <c r="Q1222" i="1"/>
  <c r="R1222" i="1"/>
  <c r="S1222" i="1"/>
  <c r="T1222" i="1"/>
  <c r="N1223" i="1"/>
  <c r="O1223" i="1" s="1"/>
  <c r="P1223" i="1"/>
  <c r="Q1223" i="1"/>
  <c r="R1223" i="1"/>
  <c r="S1223" i="1"/>
  <c r="T1223" i="1"/>
  <c r="N1224" i="1"/>
  <c r="O1224" i="1" s="1"/>
  <c r="P1224" i="1"/>
  <c r="Q1224" i="1"/>
  <c r="R1224" i="1"/>
  <c r="S1224" i="1"/>
  <c r="T1224" i="1"/>
  <c r="N1225" i="1"/>
  <c r="O1225" i="1"/>
  <c r="P1225" i="1"/>
  <c r="Q1225" i="1"/>
  <c r="R1225" i="1"/>
  <c r="S1225" i="1"/>
  <c r="T1225" i="1"/>
  <c r="N1226" i="1"/>
  <c r="O1226" i="1" s="1"/>
  <c r="P1226" i="1"/>
  <c r="Q1226" i="1"/>
  <c r="R1226" i="1"/>
  <c r="S1226" i="1"/>
  <c r="T1226" i="1"/>
  <c r="N1227" i="1"/>
  <c r="O1227" i="1" s="1"/>
  <c r="P1227" i="1"/>
  <c r="Q1227" i="1"/>
  <c r="R1227" i="1"/>
  <c r="S1227" i="1"/>
  <c r="T1227" i="1"/>
  <c r="N1228" i="1"/>
  <c r="O1228" i="1" s="1"/>
  <c r="P1228" i="1"/>
  <c r="Q1228" i="1"/>
  <c r="R1228" i="1"/>
  <c r="S1228" i="1"/>
  <c r="T1228" i="1"/>
  <c r="N1229" i="1"/>
  <c r="O1229" i="1"/>
  <c r="P1229" i="1"/>
  <c r="Q1229" i="1"/>
  <c r="R1229" i="1"/>
  <c r="S1229" i="1"/>
  <c r="T1229" i="1"/>
  <c r="N1230" i="1"/>
  <c r="O1230" i="1" s="1"/>
  <c r="P1230" i="1"/>
  <c r="Q1230" i="1"/>
  <c r="R1230" i="1"/>
  <c r="S1230" i="1"/>
  <c r="T1230" i="1"/>
  <c r="N1231" i="1"/>
  <c r="O1231" i="1" s="1"/>
  <c r="P1231" i="1"/>
  <c r="Q1231" i="1"/>
  <c r="R1231" i="1"/>
  <c r="S1231" i="1"/>
  <c r="T1231" i="1"/>
  <c r="N1232" i="1"/>
  <c r="O1232" i="1" s="1"/>
  <c r="P1232" i="1"/>
  <c r="Q1232" i="1"/>
  <c r="R1232" i="1"/>
  <c r="S1232" i="1"/>
  <c r="T1232" i="1"/>
  <c r="N1233" i="1"/>
  <c r="O1233" i="1"/>
  <c r="P1233" i="1"/>
  <c r="Q1233" i="1"/>
  <c r="R1233" i="1"/>
  <c r="S1233" i="1"/>
  <c r="T1233" i="1"/>
  <c r="N1234" i="1"/>
  <c r="O1234" i="1" s="1"/>
  <c r="P1234" i="1"/>
  <c r="Q1234" i="1"/>
  <c r="R1234" i="1"/>
  <c r="S1234" i="1"/>
  <c r="T1234" i="1"/>
  <c r="N1235" i="1"/>
  <c r="O1235" i="1" s="1"/>
  <c r="P1235" i="1"/>
  <c r="Q1235" i="1"/>
  <c r="R1235" i="1"/>
  <c r="S1235" i="1"/>
  <c r="T1235" i="1"/>
  <c r="N1236" i="1"/>
  <c r="O1236" i="1" s="1"/>
  <c r="P1236" i="1"/>
  <c r="Q1236" i="1"/>
  <c r="R1236" i="1"/>
  <c r="S1236" i="1"/>
  <c r="T1236" i="1"/>
  <c r="N1237" i="1"/>
  <c r="O1237" i="1"/>
  <c r="P1237" i="1"/>
  <c r="Q1237" i="1"/>
  <c r="R1237" i="1"/>
  <c r="S1237" i="1"/>
  <c r="T1237" i="1"/>
  <c r="N1238" i="1"/>
  <c r="O1238" i="1" s="1"/>
  <c r="P1238" i="1"/>
  <c r="Q1238" i="1"/>
  <c r="R1238" i="1"/>
  <c r="S1238" i="1"/>
  <c r="T1238" i="1"/>
  <c r="N1239" i="1"/>
  <c r="O1239" i="1" s="1"/>
  <c r="P1239" i="1"/>
  <c r="Q1239" i="1"/>
  <c r="R1239" i="1"/>
  <c r="S1239" i="1"/>
  <c r="T1239" i="1"/>
  <c r="N1240" i="1"/>
  <c r="O1240" i="1" s="1"/>
  <c r="P1240" i="1"/>
  <c r="Q1240" i="1"/>
  <c r="R1240" i="1"/>
  <c r="S1240" i="1"/>
  <c r="T1240" i="1"/>
  <c r="N1241" i="1"/>
  <c r="O1241" i="1" s="1"/>
  <c r="P1241" i="1"/>
  <c r="Q1241" i="1"/>
  <c r="R1241" i="1"/>
  <c r="S1241" i="1"/>
  <c r="T1241" i="1"/>
  <c r="N1242" i="1"/>
  <c r="O1242" i="1" s="1"/>
  <c r="P1242" i="1"/>
  <c r="Q1242" i="1"/>
  <c r="R1242" i="1"/>
  <c r="S1242" i="1"/>
  <c r="T1242" i="1"/>
  <c r="N1243" i="1"/>
  <c r="O1243" i="1" s="1"/>
  <c r="P1243" i="1"/>
  <c r="Q1243" i="1"/>
  <c r="R1243" i="1"/>
  <c r="S1243" i="1"/>
  <c r="T1243" i="1"/>
  <c r="N1244" i="1"/>
  <c r="O1244" i="1" s="1"/>
  <c r="P1244" i="1"/>
  <c r="Q1244" i="1"/>
  <c r="R1244" i="1"/>
  <c r="S1244" i="1"/>
  <c r="T1244" i="1"/>
  <c r="N1245" i="1"/>
  <c r="O1245" i="1"/>
  <c r="P1245" i="1"/>
  <c r="Q1245" i="1"/>
  <c r="R1245" i="1"/>
  <c r="S1245" i="1"/>
  <c r="T1245" i="1"/>
  <c r="N1246" i="1"/>
  <c r="O1246" i="1" s="1"/>
  <c r="P1246" i="1"/>
  <c r="Q1246" i="1"/>
  <c r="R1246" i="1"/>
  <c r="S1246" i="1"/>
  <c r="T1246" i="1"/>
  <c r="N1247" i="1"/>
  <c r="O1247" i="1" s="1"/>
  <c r="P1247" i="1"/>
  <c r="Q1247" i="1"/>
  <c r="R1247" i="1"/>
  <c r="S1247" i="1"/>
  <c r="T1247" i="1"/>
  <c r="N1248" i="1"/>
  <c r="O1248" i="1" s="1"/>
  <c r="P1248" i="1"/>
  <c r="Q1248" i="1"/>
  <c r="R1248" i="1"/>
  <c r="S1248" i="1"/>
  <c r="T1248" i="1"/>
  <c r="N1249" i="1"/>
  <c r="O1249" i="1"/>
  <c r="P1249" i="1"/>
  <c r="Q1249" i="1"/>
  <c r="R1249" i="1"/>
  <c r="S1249" i="1"/>
  <c r="T1249" i="1"/>
  <c r="N1250" i="1"/>
  <c r="O1250" i="1" s="1"/>
  <c r="P1250" i="1"/>
  <c r="Q1250" i="1"/>
  <c r="R1250" i="1"/>
  <c r="S1250" i="1"/>
  <c r="T1250" i="1"/>
  <c r="N1251" i="1"/>
  <c r="O1251" i="1" s="1"/>
  <c r="P1251" i="1"/>
  <c r="Q1251" i="1"/>
  <c r="R1251" i="1"/>
  <c r="S1251" i="1"/>
  <c r="T1251" i="1"/>
  <c r="N1252" i="1"/>
  <c r="O1252" i="1" s="1"/>
  <c r="P1252" i="1"/>
  <c r="Q1252" i="1"/>
  <c r="R1252" i="1"/>
  <c r="S1252" i="1"/>
  <c r="T1252" i="1"/>
  <c r="N1253" i="1"/>
  <c r="O1253" i="1"/>
  <c r="P1253" i="1"/>
  <c r="Q1253" i="1"/>
  <c r="R1253" i="1"/>
  <c r="S1253" i="1"/>
  <c r="T1253" i="1"/>
  <c r="N1254" i="1"/>
  <c r="O1254" i="1" s="1"/>
  <c r="P1254" i="1"/>
  <c r="Q1254" i="1"/>
  <c r="R1254" i="1"/>
  <c r="S1254" i="1"/>
  <c r="T1254" i="1"/>
  <c r="N1255" i="1"/>
  <c r="O1255" i="1" s="1"/>
  <c r="P1255" i="1"/>
  <c r="Q1255" i="1"/>
  <c r="R1255" i="1"/>
  <c r="S1255" i="1"/>
  <c r="T1255" i="1"/>
  <c r="N1256" i="1"/>
  <c r="O1256" i="1" s="1"/>
  <c r="P1256" i="1"/>
  <c r="Q1256" i="1"/>
  <c r="R1256" i="1"/>
  <c r="S1256" i="1"/>
  <c r="T1256" i="1"/>
  <c r="N1257" i="1"/>
  <c r="O1257" i="1"/>
  <c r="P1257" i="1"/>
  <c r="Q1257" i="1"/>
  <c r="R1257" i="1"/>
  <c r="S1257" i="1"/>
  <c r="T1257" i="1"/>
  <c r="N1258" i="1"/>
  <c r="O1258" i="1" s="1"/>
  <c r="P1258" i="1"/>
  <c r="Q1258" i="1"/>
  <c r="R1258" i="1"/>
  <c r="S1258" i="1"/>
  <c r="T1258" i="1"/>
  <c r="N1259" i="1"/>
  <c r="O1259" i="1" s="1"/>
  <c r="P1259" i="1"/>
  <c r="Q1259" i="1"/>
  <c r="R1259" i="1"/>
  <c r="S1259" i="1"/>
  <c r="T1259" i="1"/>
  <c r="N1260" i="1"/>
  <c r="O1260" i="1" s="1"/>
  <c r="P1260" i="1"/>
  <c r="Q1260" i="1"/>
  <c r="R1260" i="1"/>
  <c r="S1260" i="1"/>
  <c r="T1260" i="1"/>
  <c r="N1261" i="1"/>
  <c r="O1261" i="1" s="1"/>
  <c r="P1261" i="1"/>
  <c r="Q1261" i="1"/>
  <c r="R1261" i="1"/>
  <c r="S1261" i="1"/>
  <c r="T1261" i="1"/>
  <c r="N1262" i="1"/>
  <c r="O1262" i="1" s="1"/>
  <c r="P1262" i="1"/>
  <c r="Q1262" i="1"/>
  <c r="R1262" i="1"/>
  <c r="S1262" i="1"/>
  <c r="T1262" i="1"/>
  <c r="N1263" i="1"/>
  <c r="O1263" i="1" s="1"/>
  <c r="P1263" i="1"/>
  <c r="Q1263" i="1"/>
  <c r="R1263" i="1"/>
  <c r="S1263" i="1"/>
  <c r="T1263" i="1"/>
  <c r="N1264" i="1"/>
  <c r="O1264" i="1" s="1"/>
  <c r="P1264" i="1"/>
  <c r="Q1264" i="1"/>
  <c r="R1264" i="1"/>
  <c r="S1264" i="1"/>
  <c r="T1264" i="1"/>
  <c r="N1265" i="1"/>
  <c r="O1265" i="1"/>
  <c r="P1265" i="1"/>
  <c r="Q1265" i="1"/>
  <c r="R1265" i="1"/>
  <c r="S1265" i="1"/>
  <c r="T1265" i="1"/>
  <c r="N1266" i="1"/>
  <c r="O1266" i="1" s="1"/>
  <c r="P1266" i="1"/>
  <c r="Q1266" i="1"/>
  <c r="R1266" i="1"/>
  <c r="S1266" i="1"/>
  <c r="T1266" i="1"/>
  <c r="N1267" i="1"/>
  <c r="O1267" i="1" s="1"/>
  <c r="P1267" i="1"/>
  <c r="Q1267" i="1"/>
  <c r="R1267" i="1"/>
  <c r="S1267" i="1"/>
  <c r="T1267" i="1"/>
  <c r="N1268" i="1"/>
  <c r="O1268" i="1" s="1"/>
  <c r="P1268" i="1"/>
  <c r="Q1268" i="1"/>
  <c r="R1268" i="1"/>
  <c r="S1268" i="1"/>
  <c r="T1268" i="1"/>
  <c r="N1269" i="1"/>
  <c r="O1269" i="1" s="1"/>
  <c r="P1269" i="1"/>
  <c r="Q1269" i="1"/>
  <c r="R1269" i="1"/>
  <c r="S1269" i="1"/>
  <c r="T1269" i="1"/>
  <c r="N1270" i="1"/>
  <c r="O1270" i="1" s="1"/>
  <c r="P1270" i="1"/>
  <c r="Q1270" i="1"/>
  <c r="R1270" i="1"/>
  <c r="S1270" i="1"/>
  <c r="T1270" i="1"/>
  <c r="N1271" i="1"/>
  <c r="O1271" i="1" s="1"/>
  <c r="P1271" i="1"/>
  <c r="Q1271" i="1"/>
  <c r="R1271" i="1"/>
  <c r="S1271" i="1"/>
  <c r="T1271" i="1"/>
  <c r="N1272" i="1"/>
  <c r="O1272" i="1" s="1"/>
  <c r="P1272" i="1"/>
  <c r="Q1272" i="1"/>
  <c r="R1272" i="1"/>
  <c r="S1272" i="1"/>
  <c r="T1272" i="1"/>
  <c r="N1273" i="1"/>
  <c r="O1273" i="1"/>
  <c r="P1273" i="1"/>
  <c r="Q1273" i="1"/>
  <c r="R1273" i="1"/>
  <c r="S1273" i="1"/>
  <c r="T1273" i="1"/>
  <c r="N1274" i="1"/>
  <c r="O1274" i="1" s="1"/>
  <c r="P1274" i="1"/>
  <c r="Q1274" i="1"/>
  <c r="R1274" i="1"/>
  <c r="S1274" i="1"/>
  <c r="T1274" i="1"/>
  <c r="N1275" i="1"/>
  <c r="O1275" i="1" s="1"/>
  <c r="P1275" i="1"/>
  <c r="Q1275" i="1"/>
  <c r="R1275" i="1"/>
  <c r="S1275" i="1"/>
  <c r="T1275" i="1"/>
  <c r="N1276" i="1"/>
  <c r="O1276" i="1" s="1"/>
  <c r="P1276" i="1"/>
  <c r="Q1276" i="1"/>
  <c r="R1276" i="1"/>
  <c r="S1276" i="1"/>
  <c r="T1276" i="1"/>
  <c r="N1277" i="1"/>
  <c r="O1277" i="1" s="1"/>
  <c r="P1277" i="1"/>
  <c r="Q1277" i="1"/>
  <c r="R1277" i="1"/>
  <c r="S1277" i="1"/>
  <c r="T1277" i="1"/>
  <c r="N1278" i="1"/>
  <c r="O1278" i="1" s="1"/>
  <c r="P1278" i="1"/>
  <c r="Q1278" i="1"/>
  <c r="R1278" i="1"/>
  <c r="S1278" i="1"/>
  <c r="T1278" i="1"/>
  <c r="N1279" i="1"/>
  <c r="O1279" i="1" s="1"/>
  <c r="P1279" i="1"/>
  <c r="Q1279" i="1"/>
  <c r="R1279" i="1"/>
  <c r="S1279" i="1"/>
  <c r="T1279" i="1"/>
  <c r="N1280" i="1"/>
  <c r="O1280" i="1" s="1"/>
  <c r="P1280" i="1"/>
  <c r="Q1280" i="1"/>
  <c r="R1280" i="1"/>
  <c r="S1280" i="1"/>
  <c r="T1280" i="1"/>
  <c r="N1281" i="1"/>
  <c r="O1281" i="1"/>
  <c r="P1281" i="1"/>
  <c r="Q1281" i="1"/>
  <c r="R1281" i="1"/>
  <c r="S1281" i="1"/>
  <c r="T1281" i="1"/>
  <c r="N1282" i="1"/>
  <c r="O1282" i="1" s="1"/>
  <c r="P1282" i="1"/>
  <c r="Q1282" i="1"/>
  <c r="R1282" i="1"/>
  <c r="S1282" i="1"/>
  <c r="T1282" i="1"/>
  <c r="N1283" i="1"/>
  <c r="O1283" i="1" s="1"/>
  <c r="P1283" i="1"/>
  <c r="Q1283" i="1"/>
  <c r="R1283" i="1"/>
  <c r="S1283" i="1"/>
  <c r="T1283" i="1"/>
  <c r="N1284" i="1"/>
  <c r="O1284" i="1" s="1"/>
  <c r="P1284" i="1"/>
  <c r="Q1284" i="1"/>
  <c r="R1284" i="1"/>
  <c r="S1284" i="1"/>
  <c r="T1284" i="1"/>
  <c r="N1285" i="1"/>
  <c r="O1285" i="1"/>
  <c r="P1285" i="1"/>
  <c r="Q1285" i="1"/>
  <c r="R1285" i="1"/>
  <c r="S1285" i="1"/>
  <c r="T1285" i="1"/>
  <c r="N1286" i="1"/>
  <c r="O1286" i="1" s="1"/>
  <c r="P1286" i="1"/>
  <c r="Q1286" i="1"/>
  <c r="R1286" i="1"/>
  <c r="S1286" i="1"/>
  <c r="T1286" i="1"/>
  <c r="N1287" i="1"/>
  <c r="O1287" i="1" s="1"/>
  <c r="P1287" i="1"/>
  <c r="Q1287" i="1"/>
  <c r="R1287" i="1"/>
  <c r="S1287" i="1"/>
  <c r="T1287" i="1"/>
  <c r="N1288" i="1"/>
  <c r="O1288" i="1" s="1"/>
  <c r="P1288" i="1"/>
  <c r="Q1288" i="1"/>
  <c r="R1288" i="1"/>
  <c r="S1288" i="1"/>
  <c r="T1288" i="1"/>
  <c r="N1289" i="1"/>
  <c r="O1289" i="1"/>
  <c r="P1289" i="1"/>
  <c r="Q1289" i="1"/>
  <c r="R1289" i="1"/>
  <c r="S1289" i="1"/>
  <c r="T1289" i="1"/>
  <c r="N1290" i="1"/>
  <c r="O1290" i="1" s="1"/>
  <c r="P1290" i="1"/>
  <c r="Q1290" i="1"/>
  <c r="R1290" i="1"/>
  <c r="S1290" i="1"/>
  <c r="T1290" i="1"/>
  <c r="N1291" i="1"/>
  <c r="O1291" i="1" s="1"/>
  <c r="P1291" i="1"/>
  <c r="Q1291" i="1"/>
  <c r="R1291" i="1"/>
  <c r="S1291" i="1"/>
  <c r="T1291" i="1"/>
  <c r="N1292" i="1"/>
  <c r="O1292" i="1" s="1"/>
  <c r="P1292" i="1"/>
  <c r="Q1292" i="1"/>
  <c r="R1292" i="1"/>
  <c r="S1292" i="1"/>
  <c r="T1292" i="1"/>
  <c r="N1293" i="1"/>
  <c r="O1293" i="1"/>
  <c r="P1293" i="1"/>
  <c r="Q1293" i="1"/>
  <c r="R1293" i="1"/>
  <c r="S1293" i="1"/>
  <c r="T1293" i="1"/>
  <c r="N1294" i="1"/>
  <c r="O1294" i="1" s="1"/>
  <c r="P1294" i="1"/>
  <c r="Q1294" i="1"/>
  <c r="R1294" i="1"/>
  <c r="S1294" i="1"/>
  <c r="T1294" i="1"/>
  <c r="N1295" i="1"/>
  <c r="O1295" i="1" s="1"/>
  <c r="P1295" i="1"/>
  <c r="Q1295" i="1"/>
  <c r="R1295" i="1"/>
  <c r="S1295" i="1"/>
  <c r="T1295" i="1"/>
  <c r="N1296" i="1"/>
  <c r="O1296" i="1" s="1"/>
  <c r="P1296" i="1"/>
  <c r="Q1296" i="1"/>
  <c r="R1296" i="1"/>
  <c r="S1296" i="1"/>
  <c r="T1296" i="1"/>
  <c r="N1297" i="1"/>
  <c r="O1297" i="1"/>
  <c r="P1297" i="1"/>
  <c r="Q1297" i="1"/>
  <c r="R1297" i="1"/>
  <c r="S1297" i="1"/>
  <c r="T1297" i="1"/>
  <c r="N1298" i="1"/>
  <c r="O1298" i="1" s="1"/>
  <c r="P1298" i="1"/>
  <c r="Q1298" i="1"/>
  <c r="R1298" i="1"/>
  <c r="S1298" i="1"/>
  <c r="T1298" i="1"/>
  <c r="N1299" i="1"/>
  <c r="O1299" i="1" s="1"/>
  <c r="P1299" i="1"/>
  <c r="Q1299" i="1"/>
  <c r="R1299" i="1"/>
  <c r="S1299" i="1"/>
  <c r="T1299" i="1"/>
  <c r="N1300" i="1"/>
  <c r="O1300" i="1" s="1"/>
  <c r="P1300" i="1"/>
  <c r="Q1300" i="1"/>
  <c r="R1300" i="1"/>
  <c r="S1300" i="1"/>
  <c r="T1300" i="1"/>
  <c r="N1301" i="1"/>
  <c r="O1301" i="1"/>
  <c r="P1301" i="1"/>
  <c r="Q1301" i="1"/>
  <c r="R1301" i="1"/>
  <c r="S1301" i="1"/>
  <c r="T1301" i="1"/>
  <c r="N1302" i="1"/>
  <c r="O1302" i="1" s="1"/>
  <c r="P1302" i="1"/>
  <c r="Q1302" i="1"/>
  <c r="R1302" i="1"/>
  <c r="S1302" i="1"/>
  <c r="T1302" i="1"/>
  <c r="R8" i="6"/>
  <c r="S8" i="6" s="1"/>
  <c r="T8" i="6"/>
  <c r="U8" i="6"/>
  <c r="V8" i="6"/>
  <c r="W8" i="6"/>
  <c r="X8" i="6"/>
  <c r="R9" i="6"/>
  <c r="S9" i="6"/>
  <c r="T9" i="6"/>
  <c r="U9" i="6"/>
  <c r="V9" i="6"/>
  <c r="W9" i="6"/>
  <c r="X9" i="6"/>
  <c r="R10" i="6"/>
  <c r="S10" i="6" s="1"/>
  <c r="T10" i="6"/>
  <c r="U10" i="6"/>
  <c r="V10" i="6"/>
  <c r="W10" i="6"/>
  <c r="X10" i="6"/>
  <c r="R11" i="6"/>
  <c r="S11" i="6" s="1"/>
  <c r="T11" i="6"/>
  <c r="U11" i="6"/>
  <c r="V11" i="6"/>
  <c r="W11" i="6"/>
  <c r="X11" i="6"/>
  <c r="R12" i="6"/>
  <c r="S12" i="6" s="1"/>
  <c r="T12" i="6"/>
  <c r="U12" i="6"/>
  <c r="V12" i="6"/>
  <c r="W12" i="6"/>
  <c r="X12" i="6"/>
  <c r="R13" i="6"/>
  <c r="S13" i="6"/>
  <c r="T13" i="6"/>
  <c r="U13" i="6"/>
  <c r="V13" i="6"/>
  <c r="W13" i="6"/>
  <c r="X13" i="6"/>
  <c r="R14" i="6"/>
  <c r="S14" i="6" s="1"/>
  <c r="T14" i="6"/>
  <c r="U14" i="6"/>
  <c r="V14" i="6"/>
  <c r="W14" i="6"/>
  <c r="X14" i="6"/>
  <c r="R15" i="6"/>
  <c r="S15" i="6" s="1"/>
  <c r="T15" i="6"/>
  <c r="U15" i="6"/>
  <c r="V15" i="6"/>
  <c r="W15" i="6"/>
  <c r="X15" i="6"/>
  <c r="R16" i="6"/>
  <c r="S16" i="6" s="1"/>
  <c r="T16" i="6"/>
  <c r="U16" i="6"/>
  <c r="V16" i="6"/>
  <c r="W16" i="6"/>
  <c r="X16" i="6"/>
  <c r="R17" i="6"/>
  <c r="S17" i="6" s="1"/>
  <c r="T17" i="6"/>
  <c r="U17" i="6"/>
  <c r="V17" i="6"/>
  <c r="W17" i="6"/>
  <c r="X17" i="6"/>
  <c r="R18" i="6"/>
  <c r="S18" i="6" s="1"/>
  <c r="T18" i="6"/>
  <c r="U18" i="6"/>
  <c r="V18" i="6"/>
  <c r="W18" i="6"/>
  <c r="X18" i="6"/>
  <c r="R19" i="6"/>
  <c r="S19" i="6" s="1"/>
  <c r="T19" i="6"/>
  <c r="U19" i="6"/>
  <c r="V19" i="6"/>
  <c r="W19" i="6"/>
  <c r="X19" i="6"/>
  <c r="R20" i="6"/>
  <c r="S20" i="6" s="1"/>
  <c r="T20" i="6"/>
  <c r="U20" i="6"/>
  <c r="V20" i="6"/>
  <c r="W20" i="6"/>
  <c r="X20" i="6"/>
  <c r="R21" i="6"/>
  <c r="S21" i="6"/>
  <c r="T21" i="6"/>
  <c r="U21" i="6"/>
  <c r="V21" i="6"/>
  <c r="W21" i="6"/>
  <c r="X21" i="6"/>
  <c r="R22" i="6"/>
  <c r="S22" i="6" s="1"/>
  <c r="T22" i="6"/>
  <c r="U22" i="6"/>
  <c r="V22" i="6"/>
  <c r="W22" i="6"/>
  <c r="X22" i="6"/>
  <c r="R23" i="6"/>
  <c r="S23" i="6" s="1"/>
  <c r="T23" i="6"/>
  <c r="U23" i="6"/>
  <c r="V23" i="6"/>
  <c r="W23" i="6"/>
  <c r="X23" i="6"/>
  <c r="R24" i="6"/>
  <c r="S24" i="6" s="1"/>
  <c r="T24" i="6"/>
  <c r="U24" i="6"/>
  <c r="V24" i="6"/>
  <c r="W24" i="6"/>
  <c r="X24" i="6"/>
  <c r="R25" i="6"/>
  <c r="S25" i="6" s="1"/>
  <c r="T25" i="6"/>
  <c r="U25" i="6"/>
  <c r="V25" i="6"/>
  <c r="W25" i="6"/>
  <c r="X25" i="6"/>
  <c r="R26" i="6"/>
  <c r="S26" i="6" s="1"/>
  <c r="T26" i="6"/>
  <c r="U26" i="6"/>
  <c r="V26" i="6"/>
  <c r="W26" i="6"/>
  <c r="X26" i="6"/>
  <c r="R27" i="6"/>
  <c r="S27" i="6" s="1"/>
  <c r="T27" i="6"/>
  <c r="U27" i="6"/>
  <c r="V27" i="6"/>
  <c r="W27" i="6"/>
  <c r="X27" i="6"/>
  <c r="R28" i="6"/>
  <c r="S28" i="6" s="1"/>
  <c r="T28" i="6"/>
  <c r="U28" i="6"/>
  <c r="V28" i="6"/>
  <c r="W28" i="6"/>
  <c r="X28" i="6"/>
  <c r="R29" i="6"/>
  <c r="S29" i="6"/>
  <c r="T29" i="6"/>
  <c r="U29" i="6"/>
  <c r="V29" i="6"/>
  <c r="W29" i="6"/>
  <c r="X29" i="6"/>
  <c r="R30" i="6"/>
  <c r="S30" i="6" s="1"/>
  <c r="T30" i="6"/>
  <c r="U30" i="6"/>
  <c r="V30" i="6"/>
  <c r="W30" i="6"/>
  <c r="X30" i="6"/>
  <c r="R31" i="6"/>
  <c r="S31" i="6" s="1"/>
  <c r="T31" i="6"/>
  <c r="U31" i="6"/>
  <c r="V31" i="6"/>
  <c r="W31" i="6"/>
  <c r="X31" i="6"/>
  <c r="R32" i="6"/>
  <c r="S32" i="6" s="1"/>
  <c r="T32" i="6"/>
  <c r="U32" i="6"/>
  <c r="V32" i="6"/>
  <c r="W32" i="6"/>
  <c r="X32" i="6"/>
  <c r="R33" i="6"/>
  <c r="S33" i="6" s="1"/>
  <c r="T33" i="6"/>
  <c r="U33" i="6"/>
  <c r="V33" i="6"/>
  <c r="W33" i="6"/>
  <c r="X33" i="6"/>
  <c r="R34" i="6"/>
  <c r="S34" i="6" s="1"/>
  <c r="T34" i="6"/>
  <c r="U34" i="6"/>
  <c r="V34" i="6"/>
  <c r="W34" i="6"/>
  <c r="X34" i="6"/>
  <c r="R35" i="6"/>
  <c r="S35" i="6" s="1"/>
  <c r="T35" i="6"/>
  <c r="U35" i="6"/>
  <c r="V35" i="6"/>
  <c r="W35" i="6"/>
  <c r="X35" i="6"/>
  <c r="R36" i="6"/>
  <c r="S36" i="6" s="1"/>
  <c r="T36" i="6"/>
  <c r="U36" i="6"/>
  <c r="V36" i="6"/>
  <c r="W36" i="6"/>
  <c r="X36" i="6"/>
  <c r="R37" i="6"/>
  <c r="S37" i="6"/>
  <c r="T37" i="6"/>
  <c r="U37" i="6"/>
  <c r="V37" i="6"/>
  <c r="W37" i="6"/>
  <c r="X37" i="6"/>
  <c r="R38" i="6"/>
  <c r="S38" i="6" s="1"/>
  <c r="T38" i="6"/>
  <c r="U38" i="6"/>
  <c r="V38" i="6"/>
  <c r="W38" i="6"/>
  <c r="X38" i="6"/>
  <c r="R39" i="6"/>
  <c r="S39" i="6" s="1"/>
  <c r="T39" i="6"/>
  <c r="U39" i="6"/>
  <c r="V39" i="6"/>
  <c r="W39" i="6"/>
  <c r="X39" i="6"/>
  <c r="R40" i="6"/>
  <c r="S40" i="6" s="1"/>
  <c r="T40" i="6"/>
  <c r="U40" i="6"/>
  <c r="V40" i="6"/>
  <c r="W40" i="6"/>
  <c r="X40" i="6"/>
  <c r="R41" i="6"/>
  <c r="S41" i="6" s="1"/>
  <c r="T41" i="6"/>
  <c r="U41" i="6"/>
  <c r="V41" i="6"/>
  <c r="W41" i="6"/>
  <c r="X41" i="6"/>
  <c r="R42" i="6"/>
  <c r="S42" i="6" s="1"/>
  <c r="T42" i="6"/>
  <c r="U42" i="6"/>
  <c r="V42" i="6"/>
  <c r="W42" i="6"/>
  <c r="X42" i="6"/>
  <c r="R43" i="6"/>
  <c r="S43" i="6" s="1"/>
  <c r="T43" i="6"/>
  <c r="U43" i="6"/>
  <c r="V43" i="6"/>
  <c r="W43" i="6"/>
  <c r="X43" i="6"/>
  <c r="R44" i="6"/>
  <c r="S44" i="6" s="1"/>
  <c r="T44" i="6"/>
  <c r="U44" i="6"/>
  <c r="V44" i="6"/>
  <c r="W44" i="6"/>
  <c r="X44" i="6"/>
  <c r="R45" i="6"/>
  <c r="S45" i="6"/>
  <c r="T45" i="6"/>
  <c r="U45" i="6"/>
  <c r="V45" i="6"/>
  <c r="W45" i="6"/>
  <c r="X45" i="6"/>
  <c r="R46" i="6"/>
  <c r="S46" i="6" s="1"/>
  <c r="T46" i="6"/>
  <c r="U46" i="6"/>
  <c r="V46" i="6"/>
  <c r="W46" i="6"/>
  <c r="X46" i="6"/>
  <c r="R47" i="6"/>
  <c r="S47" i="6" s="1"/>
  <c r="T47" i="6"/>
  <c r="U47" i="6"/>
  <c r="V47" i="6"/>
  <c r="W47" i="6"/>
  <c r="X47" i="6"/>
  <c r="R48" i="6"/>
  <c r="S48" i="6" s="1"/>
  <c r="T48" i="6"/>
  <c r="U48" i="6"/>
  <c r="V48" i="6"/>
  <c r="W48" i="6"/>
  <c r="X48" i="6"/>
  <c r="R49" i="6"/>
  <c r="S49" i="6" s="1"/>
  <c r="T49" i="6"/>
  <c r="U49" i="6"/>
  <c r="V49" i="6"/>
  <c r="W49" i="6"/>
  <c r="X49" i="6"/>
  <c r="R50" i="6"/>
  <c r="S50" i="6" s="1"/>
  <c r="T50" i="6"/>
  <c r="U50" i="6"/>
  <c r="V50" i="6"/>
  <c r="W50" i="6"/>
  <c r="X50" i="6"/>
  <c r="R51" i="6"/>
  <c r="S51" i="6" s="1"/>
  <c r="T51" i="6"/>
  <c r="U51" i="6"/>
  <c r="V51" i="6"/>
  <c r="W51" i="6"/>
  <c r="X51" i="6"/>
  <c r="R52" i="6"/>
  <c r="S52" i="6" s="1"/>
  <c r="T52" i="6"/>
  <c r="U52" i="6"/>
  <c r="V52" i="6"/>
  <c r="W52" i="6"/>
  <c r="X52" i="6"/>
  <c r="R53" i="6"/>
  <c r="S53" i="6"/>
  <c r="T53" i="6"/>
  <c r="U53" i="6"/>
  <c r="V53" i="6"/>
  <c r="W53" i="6"/>
  <c r="X53" i="6"/>
  <c r="R54" i="6"/>
  <c r="S54" i="6" s="1"/>
  <c r="T54" i="6"/>
  <c r="U54" i="6"/>
  <c r="V54" i="6"/>
  <c r="W54" i="6"/>
  <c r="X54" i="6"/>
  <c r="R55" i="6"/>
  <c r="S55" i="6" s="1"/>
  <c r="T55" i="6"/>
  <c r="U55" i="6"/>
  <c r="V55" i="6"/>
  <c r="W55" i="6"/>
  <c r="X55" i="6"/>
  <c r="R56" i="6"/>
  <c r="S56" i="6" s="1"/>
  <c r="T56" i="6"/>
  <c r="U56" i="6"/>
  <c r="V56" i="6"/>
  <c r="W56" i="6"/>
  <c r="X56" i="6"/>
  <c r="R57" i="6"/>
  <c r="S57" i="6" s="1"/>
  <c r="T57" i="6"/>
  <c r="U57" i="6"/>
  <c r="V57" i="6"/>
  <c r="W57" i="6"/>
  <c r="X57" i="6"/>
  <c r="R58" i="6"/>
  <c r="S58" i="6" s="1"/>
  <c r="T58" i="6"/>
  <c r="U58" i="6"/>
  <c r="V58" i="6"/>
  <c r="W58" i="6"/>
  <c r="X58" i="6"/>
  <c r="R59" i="6"/>
  <c r="S59" i="6" s="1"/>
  <c r="T59" i="6"/>
  <c r="U59" i="6"/>
  <c r="V59" i="6"/>
  <c r="W59" i="6"/>
  <c r="X59" i="6"/>
  <c r="R60" i="6"/>
  <c r="S60" i="6" s="1"/>
  <c r="T60" i="6"/>
  <c r="U60" i="6"/>
  <c r="V60" i="6"/>
  <c r="W60" i="6"/>
  <c r="X60" i="6"/>
  <c r="R61" i="6"/>
  <c r="S61" i="6"/>
  <c r="T61" i="6"/>
  <c r="U61" i="6"/>
  <c r="V61" i="6"/>
  <c r="W61" i="6"/>
  <c r="X61" i="6"/>
  <c r="R62" i="6"/>
  <c r="S62" i="6" s="1"/>
  <c r="T62" i="6"/>
  <c r="U62" i="6"/>
  <c r="V62" i="6"/>
  <c r="W62" i="6"/>
  <c r="X62" i="6"/>
  <c r="R63" i="6"/>
  <c r="S63" i="6" s="1"/>
  <c r="T63" i="6"/>
  <c r="U63" i="6"/>
  <c r="V63" i="6"/>
  <c r="W63" i="6"/>
  <c r="X63" i="6"/>
  <c r="R64" i="6"/>
  <c r="S64" i="6" s="1"/>
  <c r="T64" i="6"/>
  <c r="U64" i="6"/>
  <c r="V64" i="6"/>
  <c r="W64" i="6"/>
  <c r="X64" i="6"/>
  <c r="R65" i="6"/>
  <c r="S65" i="6" s="1"/>
  <c r="T65" i="6"/>
  <c r="U65" i="6"/>
  <c r="V65" i="6"/>
  <c r="W65" i="6"/>
  <c r="X65" i="6"/>
  <c r="R66" i="6"/>
  <c r="S66" i="6" s="1"/>
  <c r="T66" i="6"/>
  <c r="U66" i="6"/>
  <c r="V66" i="6"/>
  <c r="W66" i="6"/>
  <c r="X66" i="6"/>
  <c r="R67" i="6"/>
  <c r="S67" i="6" s="1"/>
  <c r="T67" i="6"/>
  <c r="U67" i="6"/>
  <c r="V67" i="6"/>
  <c r="W67" i="6"/>
  <c r="X67" i="6"/>
  <c r="R68" i="6"/>
  <c r="S68" i="6" s="1"/>
  <c r="T68" i="6"/>
  <c r="U68" i="6"/>
  <c r="V68" i="6"/>
  <c r="W68" i="6"/>
  <c r="X68" i="6"/>
  <c r="R69" i="6"/>
  <c r="S69" i="6"/>
  <c r="T69" i="6"/>
  <c r="U69" i="6"/>
  <c r="V69" i="6"/>
  <c r="W69" i="6"/>
  <c r="X69" i="6"/>
  <c r="R70" i="6"/>
  <c r="S70" i="6" s="1"/>
  <c r="T70" i="6"/>
  <c r="U70" i="6"/>
  <c r="V70" i="6"/>
  <c r="W70" i="6"/>
  <c r="X70" i="6"/>
  <c r="R71" i="6"/>
  <c r="S71" i="6" s="1"/>
  <c r="T71" i="6"/>
  <c r="U71" i="6"/>
  <c r="V71" i="6"/>
  <c r="W71" i="6"/>
  <c r="X71" i="6"/>
  <c r="R72" i="6"/>
  <c r="S72" i="6" s="1"/>
  <c r="T72" i="6"/>
  <c r="U72" i="6"/>
  <c r="V72" i="6"/>
  <c r="W72" i="6"/>
  <c r="X72" i="6"/>
  <c r="R73" i="6"/>
  <c r="S73" i="6"/>
  <c r="T73" i="6"/>
  <c r="U73" i="6"/>
  <c r="V73" i="6"/>
  <c r="W73" i="6"/>
  <c r="X73" i="6"/>
  <c r="R74" i="6"/>
  <c r="S74" i="6" s="1"/>
  <c r="T74" i="6"/>
  <c r="U74" i="6"/>
  <c r="V74" i="6"/>
  <c r="W74" i="6"/>
  <c r="X74" i="6"/>
  <c r="R75" i="6"/>
  <c r="S75" i="6" s="1"/>
  <c r="T75" i="6"/>
  <c r="U75" i="6"/>
  <c r="V75" i="6"/>
  <c r="W75" i="6"/>
  <c r="X75" i="6"/>
  <c r="R76" i="6"/>
  <c r="S76" i="6" s="1"/>
  <c r="T76" i="6"/>
  <c r="U76" i="6"/>
  <c r="V76" i="6"/>
  <c r="W76" i="6"/>
  <c r="X76" i="6"/>
  <c r="R77" i="6"/>
  <c r="S77" i="6"/>
  <c r="T77" i="6"/>
  <c r="U77" i="6"/>
  <c r="V77" i="6"/>
  <c r="W77" i="6"/>
  <c r="X77" i="6"/>
  <c r="R78" i="6"/>
  <c r="S78" i="6" s="1"/>
  <c r="T78" i="6"/>
  <c r="U78" i="6"/>
  <c r="V78" i="6"/>
  <c r="W78" i="6"/>
  <c r="X78" i="6"/>
  <c r="R79" i="6"/>
  <c r="S79" i="6" s="1"/>
  <c r="T79" i="6"/>
  <c r="U79" i="6"/>
  <c r="V79" i="6"/>
  <c r="W79" i="6"/>
  <c r="X79" i="6"/>
  <c r="R80" i="6"/>
  <c r="S80" i="6" s="1"/>
  <c r="T80" i="6"/>
  <c r="U80" i="6"/>
  <c r="V80" i="6"/>
  <c r="W80" i="6"/>
  <c r="X80" i="6"/>
  <c r="R81" i="6"/>
  <c r="S81" i="6"/>
  <c r="T81" i="6"/>
  <c r="U81" i="6"/>
  <c r="V81" i="6"/>
  <c r="W81" i="6"/>
  <c r="X81" i="6"/>
  <c r="R82" i="6"/>
  <c r="S82" i="6" s="1"/>
  <c r="T82" i="6"/>
  <c r="U82" i="6"/>
  <c r="V82" i="6"/>
  <c r="W82" i="6"/>
  <c r="X82" i="6"/>
  <c r="R83" i="6"/>
  <c r="S83" i="6" s="1"/>
  <c r="T83" i="6"/>
  <c r="U83" i="6"/>
  <c r="V83" i="6"/>
  <c r="W83" i="6"/>
  <c r="X83" i="6"/>
  <c r="R84" i="6"/>
  <c r="S84" i="6" s="1"/>
  <c r="T84" i="6"/>
  <c r="U84" i="6"/>
  <c r="V84" i="6"/>
  <c r="W84" i="6"/>
  <c r="X84" i="6"/>
  <c r="R85" i="6"/>
  <c r="S85" i="6"/>
  <c r="T85" i="6"/>
  <c r="U85" i="6"/>
  <c r="V85" i="6"/>
  <c r="W85" i="6"/>
  <c r="X85" i="6"/>
  <c r="R86" i="6"/>
  <c r="S86" i="6" s="1"/>
  <c r="T86" i="6"/>
  <c r="U86" i="6"/>
  <c r="V86" i="6"/>
  <c r="W86" i="6"/>
  <c r="X86" i="6"/>
  <c r="R87" i="6"/>
  <c r="S87" i="6" s="1"/>
  <c r="T87" i="6"/>
  <c r="U87" i="6"/>
  <c r="V87" i="6"/>
  <c r="W87" i="6"/>
  <c r="X87" i="6"/>
  <c r="R88" i="6"/>
  <c r="S88" i="6" s="1"/>
  <c r="T88" i="6"/>
  <c r="U88" i="6"/>
  <c r="V88" i="6"/>
  <c r="W88" i="6"/>
  <c r="X88" i="6"/>
  <c r="R89" i="6"/>
  <c r="S89" i="6"/>
  <c r="T89" i="6"/>
  <c r="U89" i="6"/>
  <c r="V89" i="6"/>
  <c r="W89" i="6"/>
  <c r="X89" i="6"/>
  <c r="R90" i="6"/>
  <c r="S90" i="6" s="1"/>
  <c r="T90" i="6"/>
  <c r="U90" i="6"/>
  <c r="V90" i="6"/>
  <c r="W90" i="6"/>
  <c r="X90" i="6"/>
  <c r="R91" i="6"/>
  <c r="S91" i="6" s="1"/>
  <c r="T91" i="6"/>
  <c r="U91" i="6"/>
  <c r="V91" i="6"/>
  <c r="W91" i="6"/>
  <c r="X91" i="6"/>
  <c r="R92" i="6"/>
  <c r="S92" i="6" s="1"/>
  <c r="T92" i="6"/>
  <c r="U92" i="6"/>
  <c r="V92" i="6"/>
  <c r="W92" i="6"/>
  <c r="X92" i="6"/>
  <c r="R93" i="6"/>
  <c r="S93" i="6"/>
  <c r="T93" i="6"/>
  <c r="U93" i="6"/>
  <c r="V93" i="6"/>
  <c r="W93" i="6"/>
  <c r="X93" i="6"/>
  <c r="R94" i="6"/>
  <c r="S94" i="6" s="1"/>
  <c r="T94" i="6"/>
  <c r="U94" i="6"/>
  <c r="V94" i="6"/>
  <c r="W94" i="6"/>
  <c r="X94" i="6"/>
  <c r="R95" i="6"/>
  <c r="S95" i="6" s="1"/>
  <c r="T95" i="6"/>
  <c r="U95" i="6"/>
  <c r="V95" i="6"/>
  <c r="W95" i="6"/>
  <c r="X95" i="6"/>
  <c r="R96" i="6"/>
  <c r="S96" i="6" s="1"/>
  <c r="T96" i="6"/>
  <c r="U96" i="6"/>
  <c r="V96" i="6"/>
  <c r="W96" i="6"/>
  <c r="X96" i="6"/>
  <c r="R97" i="6"/>
  <c r="S97" i="6"/>
  <c r="T97" i="6"/>
  <c r="U97" i="6"/>
  <c r="V97" i="6"/>
  <c r="W97" i="6"/>
  <c r="X97" i="6"/>
  <c r="R98" i="6"/>
  <c r="S98" i="6" s="1"/>
  <c r="T98" i="6"/>
  <c r="U98" i="6"/>
  <c r="V98" i="6"/>
  <c r="W98" i="6"/>
  <c r="X98" i="6"/>
  <c r="R99" i="6"/>
  <c r="S99" i="6" s="1"/>
  <c r="T99" i="6"/>
  <c r="U99" i="6"/>
  <c r="V99" i="6"/>
  <c r="W99" i="6"/>
  <c r="X99" i="6"/>
  <c r="R100" i="6"/>
  <c r="S100" i="6" s="1"/>
  <c r="T100" i="6"/>
  <c r="U100" i="6"/>
  <c r="V100" i="6"/>
  <c r="W100" i="6"/>
  <c r="X100" i="6"/>
  <c r="R101" i="6"/>
  <c r="S101" i="6"/>
  <c r="T101" i="6"/>
  <c r="U101" i="6"/>
  <c r="V101" i="6"/>
  <c r="W101" i="6"/>
  <c r="X101" i="6"/>
  <c r="R102" i="6"/>
  <c r="S102" i="6" s="1"/>
  <c r="T102" i="6"/>
  <c r="U102" i="6"/>
  <c r="V102" i="6"/>
  <c r="W102" i="6"/>
  <c r="X102" i="6"/>
  <c r="R103" i="6"/>
  <c r="S103" i="6" s="1"/>
  <c r="T103" i="6"/>
  <c r="U103" i="6"/>
  <c r="V103" i="6"/>
  <c r="W103" i="6"/>
  <c r="X103" i="6"/>
  <c r="R104" i="6"/>
  <c r="S104" i="6" s="1"/>
  <c r="T104" i="6"/>
  <c r="U104" i="6"/>
  <c r="V104" i="6"/>
  <c r="W104" i="6"/>
  <c r="X104" i="6"/>
  <c r="R105" i="6"/>
  <c r="S105" i="6"/>
  <c r="T105" i="6"/>
  <c r="U105" i="6"/>
  <c r="V105" i="6"/>
  <c r="W105" i="6"/>
  <c r="X105" i="6"/>
  <c r="R106" i="6"/>
  <c r="S106" i="6" s="1"/>
  <c r="T106" i="6"/>
  <c r="U106" i="6"/>
  <c r="V106" i="6"/>
  <c r="W106" i="6"/>
  <c r="X106" i="6"/>
  <c r="R107" i="6"/>
  <c r="S107" i="6" s="1"/>
  <c r="T107" i="6"/>
  <c r="U107" i="6"/>
  <c r="V107" i="6"/>
  <c r="W107" i="6"/>
  <c r="X107" i="6"/>
  <c r="R108" i="6"/>
  <c r="S108" i="6" s="1"/>
  <c r="T108" i="6"/>
  <c r="U108" i="6"/>
  <c r="V108" i="6"/>
  <c r="W108" i="6"/>
  <c r="X108" i="6"/>
  <c r="R109" i="6"/>
  <c r="S109" i="6"/>
  <c r="T109" i="6"/>
  <c r="U109" i="6"/>
  <c r="V109" i="6"/>
  <c r="W109" i="6"/>
  <c r="X109" i="6"/>
  <c r="R110" i="6"/>
  <c r="S110" i="6" s="1"/>
  <c r="T110" i="6"/>
  <c r="U110" i="6"/>
  <c r="V110" i="6"/>
  <c r="W110" i="6"/>
  <c r="X110" i="6"/>
  <c r="R111" i="6"/>
  <c r="S111" i="6" s="1"/>
  <c r="T111" i="6"/>
  <c r="U111" i="6"/>
  <c r="V111" i="6"/>
  <c r="W111" i="6"/>
  <c r="X111" i="6"/>
  <c r="R112" i="6"/>
  <c r="S112" i="6" s="1"/>
  <c r="T112" i="6"/>
  <c r="U112" i="6"/>
  <c r="V112" i="6"/>
  <c r="W112" i="6"/>
  <c r="X112" i="6"/>
  <c r="R113" i="6"/>
  <c r="S113" i="6"/>
  <c r="T113" i="6"/>
  <c r="U113" i="6"/>
  <c r="V113" i="6"/>
  <c r="W113" i="6"/>
  <c r="X113" i="6"/>
  <c r="R114" i="6"/>
  <c r="S114" i="6" s="1"/>
  <c r="T114" i="6"/>
  <c r="U114" i="6"/>
  <c r="V114" i="6"/>
  <c r="W114" i="6"/>
  <c r="X114" i="6"/>
  <c r="R115" i="6"/>
  <c r="S115" i="6" s="1"/>
  <c r="T115" i="6"/>
  <c r="U115" i="6"/>
  <c r="V115" i="6"/>
  <c r="W115" i="6"/>
  <c r="X115" i="6"/>
  <c r="R116" i="6"/>
  <c r="S116" i="6" s="1"/>
  <c r="T116" i="6"/>
  <c r="U116" i="6"/>
  <c r="V116" i="6"/>
  <c r="W116" i="6"/>
  <c r="X116" i="6"/>
  <c r="R117" i="6"/>
  <c r="S117" i="6"/>
  <c r="T117" i="6"/>
  <c r="U117" i="6"/>
  <c r="V117" i="6"/>
  <c r="W117" i="6"/>
  <c r="X117" i="6"/>
  <c r="R118" i="6"/>
  <c r="S118" i="6" s="1"/>
  <c r="T118" i="6"/>
  <c r="U118" i="6"/>
  <c r="V118" i="6"/>
  <c r="W118" i="6"/>
  <c r="X118" i="6"/>
  <c r="R119" i="6"/>
  <c r="S119" i="6" s="1"/>
  <c r="T119" i="6"/>
  <c r="U119" i="6"/>
  <c r="V119" i="6"/>
  <c r="W119" i="6"/>
  <c r="X119" i="6"/>
  <c r="R120" i="6"/>
  <c r="S120" i="6" s="1"/>
  <c r="T120" i="6"/>
  <c r="U120" i="6"/>
  <c r="V120" i="6"/>
  <c r="W120" i="6"/>
  <c r="X120" i="6"/>
  <c r="R121" i="6"/>
  <c r="S121" i="6"/>
  <c r="T121" i="6"/>
  <c r="U121" i="6"/>
  <c r="V121" i="6"/>
  <c r="W121" i="6"/>
  <c r="X121" i="6"/>
  <c r="R122" i="6"/>
  <c r="S122" i="6" s="1"/>
  <c r="T122" i="6"/>
  <c r="U122" i="6"/>
  <c r="V122" i="6"/>
  <c r="W122" i="6"/>
  <c r="X122" i="6"/>
  <c r="R123" i="6"/>
  <c r="S123" i="6" s="1"/>
  <c r="T123" i="6"/>
  <c r="U123" i="6"/>
  <c r="V123" i="6"/>
  <c r="W123" i="6"/>
  <c r="X123" i="6"/>
  <c r="R124" i="6"/>
  <c r="S124" i="6" s="1"/>
  <c r="T124" i="6"/>
  <c r="U124" i="6"/>
  <c r="V124" i="6"/>
  <c r="W124" i="6"/>
  <c r="X124" i="6"/>
  <c r="R125" i="6"/>
  <c r="S125" i="6"/>
  <c r="T125" i="6"/>
  <c r="U125" i="6"/>
  <c r="V125" i="6"/>
  <c r="W125" i="6"/>
  <c r="X125" i="6"/>
  <c r="R126" i="6"/>
  <c r="S126" i="6" s="1"/>
  <c r="T126" i="6"/>
  <c r="U126" i="6"/>
  <c r="V126" i="6"/>
  <c r="W126" i="6"/>
  <c r="X126" i="6"/>
  <c r="R127" i="6"/>
  <c r="S127" i="6" s="1"/>
  <c r="T127" i="6"/>
  <c r="U127" i="6"/>
  <c r="V127" i="6"/>
  <c r="W127" i="6"/>
  <c r="X127" i="6"/>
  <c r="R128" i="6"/>
  <c r="S128" i="6" s="1"/>
  <c r="T128" i="6"/>
  <c r="U128" i="6"/>
  <c r="V128" i="6"/>
  <c r="W128" i="6"/>
  <c r="X128" i="6"/>
  <c r="R129" i="6"/>
  <c r="S129" i="6"/>
  <c r="T129" i="6"/>
  <c r="U129" i="6"/>
  <c r="V129" i="6"/>
  <c r="W129" i="6"/>
  <c r="X129" i="6"/>
  <c r="R130" i="6"/>
  <c r="S130" i="6" s="1"/>
  <c r="T130" i="6"/>
  <c r="U130" i="6"/>
  <c r="V130" i="6"/>
  <c r="W130" i="6"/>
  <c r="X130" i="6"/>
  <c r="R131" i="6"/>
  <c r="S131" i="6" s="1"/>
  <c r="T131" i="6"/>
  <c r="U131" i="6"/>
  <c r="V131" i="6"/>
  <c r="W131" i="6"/>
  <c r="X131" i="6"/>
  <c r="R132" i="6"/>
  <c r="S132" i="6" s="1"/>
  <c r="T132" i="6"/>
  <c r="U132" i="6"/>
  <c r="V132" i="6"/>
  <c r="W132" i="6"/>
  <c r="X132" i="6"/>
  <c r="R133" i="6"/>
  <c r="S133" i="6"/>
  <c r="T133" i="6"/>
  <c r="U133" i="6"/>
  <c r="V133" i="6"/>
  <c r="W133" i="6"/>
  <c r="X133" i="6"/>
  <c r="R134" i="6"/>
  <c r="S134" i="6" s="1"/>
  <c r="T134" i="6"/>
  <c r="U134" i="6"/>
  <c r="V134" i="6"/>
  <c r="W134" i="6"/>
  <c r="X134" i="6"/>
  <c r="R135" i="6"/>
  <c r="S135" i="6" s="1"/>
  <c r="T135" i="6"/>
  <c r="U135" i="6"/>
  <c r="V135" i="6"/>
  <c r="W135" i="6"/>
  <c r="X135" i="6"/>
  <c r="R136" i="6"/>
  <c r="S136" i="6" s="1"/>
  <c r="T136" i="6"/>
  <c r="U136" i="6"/>
  <c r="V136" i="6"/>
  <c r="W136" i="6"/>
  <c r="X136" i="6"/>
  <c r="R137" i="6"/>
  <c r="S137" i="6" s="1"/>
  <c r="T137" i="6"/>
  <c r="U137" i="6"/>
  <c r="V137" i="6"/>
  <c r="W137" i="6"/>
  <c r="X137" i="6"/>
  <c r="R138" i="6"/>
  <c r="S138" i="6" s="1"/>
  <c r="T138" i="6"/>
  <c r="U138" i="6"/>
  <c r="V138" i="6"/>
  <c r="W138" i="6"/>
  <c r="X138" i="6"/>
  <c r="R139" i="6"/>
  <c r="S139" i="6"/>
  <c r="T139" i="6"/>
  <c r="U139" i="6"/>
  <c r="V139" i="6"/>
  <c r="W139" i="6"/>
  <c r="X139" i="6"/>
  <c r="R140" i="6"/>
  <c r="S140" i="6" s="1"/>
  <c r="T140" i="6"/>
  <c r="U140" i="6"/>
  <c r="V140" i="6"/>
  <c r="W140" i="6"/>
  <c r="X140" i="6"/>
  <c r="R141" i="6"/>
  <c r="S141" i="6" s="1"/>
  <c r="T141" i="6"/>
  <c r="U141" i="6"/>
  <c r="V141" i="6"/>
  <c r="W141" i="6"/>
  <c r="X141" i="6"/>
  <c r="R142" i="6"/>
  <c r="S142" i="6" s="1"/>
  <c r="T142" i="6"/>
  <c r="U142" i="6"/>
  <c r="V142" i="6"/>
  <c r="W142" i="6"/>
  <c r="X142" i="6"/>
  <c r="R143" i="6"/>
  <c r="S143" i="6"/>
  <c r="T143" i="6"/>
  <c r="U143" i="6"/>
  <c r="V143" i="6"/>
  <c r="W143" i="6"/>
  <c r="X143" i="6"/>
  <c r="R144" i="6"/>
  <c r="S144" i="6" s="1"/>
  <c r="T144" i="6"/>
  <c r="U144" i="6"/>
  <c r="V144" i="6"/>
  <c r="W144" i="6"/>
  <c r="X144" i="6"/>
  <c r="R145" i="6"/>
  <c r="S145" i="6" s="1"/>
  <c r="T145" i="6"/>
  <c r="U145" i="6"/>
  <c r="V145" i="6"/>
  <c r="W145" i="6"/>
  <c r="X145" i="6"/>
  <c r="R146" i="6"/>
  <c r="S146" i="6" s="1"/>
  <c r="T146" i="6"/>
  <c r="U146" i="6"/>
  <c r="V146" i="6"/>
  <c r="W146" i="6"/>
  <c r="X146" i="6"/>
  <c r="R147" i="6"/>
  <c r="S147" i="6"/>
  <c r="T147" i="6"/>
  <c r="U147" i="6"/>
  <c r="V147" i="6"/>
  <c r="W147" i="6"/>
  <c r="X147" i="6"/>
  <c r="R148" i="6"/>
  <c r="S148" i="6" s="1"/>
  <c r="T148" i="6"/>
  <c r="U148" i="6"/>
  <c r="V148" i="6"/>
  <c r="W148" i="6"/>
  <c r="X148" i="6"/>
  <c r="R149" i="6"/>
  <c r="S149" i="6" s="1"/>
  <c r="T149" i="6"/>
  <c r="U149" i="6"/>
  <c r="V149" i="6"/>
  <c r="W149" i="6"/>
  <c r="X149" i="6"/>
  <c r="R150" i="6"/>
  <c r="S150" i="6" s="1"/>
  <c r="T150" i="6"/>
  <c r="U150" i="6"/>
  <c r="V150" i="6"/>
  <c r="W150" i="6"/>
  <c r="X150" i="6"/>
  <c r="R151" i="6"/>
  <c r="S151" i="6"/>
  <c r="T151" i="6"/>
  <c r="U151" i="6"/>
  <c r="V151" i="6"/>
  <c r="W151" i="6"/>
  <c r="X151" i="6"/>
  <c r="R152" i="6"/>
  <c r="S152" i="6" s="1"/>
  <c r="T152" i="6"/>
  <c r="U152" i="6"/>
  <c r="V152" i="6"/>
  <c r="W152" i="6"/>
  <c r="X152" i="6"/>
  <c r="R153" i="6"/>
  <c r="S153" i="6" s="1"/>
  <c r="T153" i="6"/>
  <c r="U153" i="6"/>
  <c r="V153" i="6"/>
  <c r="W153" i="6"/>
  <c r="X153" i="6"/>
  <c r="R154" i="6"/>
  <c r="S154" i="6" s="1"/>
  <c r="T154" i="6"/>
  <c r="U154" i="6"/>
  <c r="V154" i="6"/>
  <c r="W154" i="6"/>
  <c r="X154" i="6"/>
  <c r="R155" i="6"/>
  <c r="S155" i="6"/>
  <c r="T155" i="6"/>
  <c r="U155" i="6"/>
  <c r="V155" i="6"/>
  <c r="W155" i="6"/>
  <c r="X155" i="6"/>
  <c r="R156" i="6"/>
  <c r="S156" i="6" s="1"/>
  <c r="T156" i="6"/>
  <c r="U156" i="6"/>
  <c r="V156" i="6"/>
  <c r="W156" i="6"/>
  <c r="X156" i="6"/>
  <c r="R157" i="6"/>
  <c r="S157" i="6" s="1"/>
  <c r="T157" i="6"/>
  <c r="U157" i="6"/>
  <c r="V157" i="6"/>
  <c r="W157" i="6"/>
  <c r="X157" i="6"/>
  <c r="R158" i="6"/>
  <c r="S158" i="6" s="1"/>
  <c r="T158" i="6"/>
  <c r="U158" i="6"/>
  <c r="V158" i="6"/>
  <c r="W158" i="6"/>
  <c r="X158" i="6"/>
  <c r="R159" i="6"/>
  <c r="S159" i="6" s="1"/>
  <c r="T159" i="6"/>
  <c r="U159" i="6"/>
  <c r="V159" i="6"/>
  <c r="W159" i="6"/>
  <c r="X159" i="6"/>
  <c r="R160" i="6"/>
  <c r="S160" i="6" s="1"/>
  <c r="T160" i="6"/>
  <c r="U160" i="6"/>
  <c r="V160" i="6"/>
  <c r="W160" i="6"/>
  <c r="X160" i="6"/>
  <c r="R161" i="6"/>
  <c r="S161" i="6" s="1"/>
  <c r="T161" i="6"/>
  <c r="U161" i="6"/>
  <c r="V161" i="6"/>
  <c r="W161" i="6"/>
  <c r="X161" i="6"/>
  <c r="R162" i="6"/>
  <c r="S162" i="6" s="1"/>
  <c r="T162" i="6"/>
  <c r="U162" i="6"/>
  <c r="V162" i="6"/>
  <c r="W162" i="6"/>
  <c r="X162" i="6"/>
  <c r="R163" i="6"/>
  <c r="S163" i="6"/>
  <c r="T163" i="6"/>
  <c r="U163" i="6"/>
  <c r="V163" i="6"/>
  <c r="W163" i="6"/>
  <c r="X163" i="6"/>
  <c r="R164" i="6"/>
  <c r="S164" i="6" s="1"/>
  <c r="T164" i="6"/>
  <c r="U164" i="6"/>
  <c r="V164" i="6"/>
  <c r="W164" i="6"/>
  <c r="X164" i="6"/>
  <c r="R165" i="6"/>
  <c r="S165" i="6" s="1"/>
  <c r="T165" i="6"/>
  <c r="U165" i="6"/>
  <c r="V165" i="6"/>
  <c r="W165" i="6"/>
  <c r="X165" i="6"/>
  <c r="R166" i="6"/>
  <c r="S166" i="6" s="1"/>
  <c r="T166" i="6"/>
  <c r="U166" i="6"/>
  <c r="V166" i="6"/>
  <c r="W166" i="6"/>
  <c r="X166" i="6"/>
  <c r="R167" i="6"/>
  <c r="S167" i="6"/>
  <c r="T167" i="6"/>
  <c r="U167" i="6"/>
  <c r="V167" i="6"/>
  <c r="W167" i="6"/>
  <c r="X167" i="6"/>
  <c r="R168" i="6"/>
  <c r="S168" i="6" s="1"/>
  <c r="T168" i="6"/>
  <c r="U168" i="6"/>
  <c r="V168" i="6"/>
  <c r="W168" i="6"/>
  <c r="X168" i="6"/>
  <c r="R169" i="6"/>
  <c r="S169" i="6" s="1"/>
  <c r="T169" i="6"/>
  <c r="U169" i="6"/>
  <c r="V169" i="6"/>
  <c r="W169" i="6"/>
  <c r="X169" i="6"/>
  <c r="R170" i="6"/>
  <c r="S170" i="6" s="1"/>
  <c r="T170" i="6"/>
  <c r="U170" i="6"/>
  <c r="V170" i="6"/>
  <c r="W170" i="6"/>
  <c r="X170" i="6"/>
  <c r="R171" i="6"/>
  <c r="S171" i="6"/>
  <c r="T171" i="6"/>
  <c r="U171" i="6"/>
  <c r="V171" i="6"/>
  <c r="W171" i="6"/>
  <c r="X171" i="6"/>
  <c r="R172" i="6"/>
  <c r="S172" i="6" s="1"/>
  <c r="T172" i="6"/>
  <c r="U172" i="6"/>
  <c r="V172" i="6"/>
  <c r="W172" i="6"/>
  <c r="X172" i="6"/>
  <c r="R173" i="6"/>
  <c r="S173" i="6" s="1"/>
  <c r="T173" i="6"/>
  <c r="U173" i="6"/>
  <c r="V173" i="6"/>
  <c r="W173" i="6"/>
  <c r="X173" i="6"/>
  <c r="R174" i="6"/>
  <c r="S174" i="6" s="1"/>
  <c r="T174" i="6"/>
  <c r="U174" i="6"/>
  <c r="V174" i="6"/>
  <c r="W174" i="6"/>
  <c r="X174" i="6"/>
  <c r="R175" i="6"/>
  <c r="S175" i="6"/>
  <c r="T175" i="6"/>
  <c r="U175" i="6"/>
  <c r="V175" i="6"/>
  <c r="W175" i="6"/>
  <c r="X175" i="6"/>
  <c r="R176" i="6"/>
  <c r="S176" i="6" s="1"/>
  <c r="T176" i="6"/>
  <c r="U176" i="6"/>
  <c r="V176" i="6"/>
  <c r="W176" i="6"/>
  <c r="X176" i="6"/>
  <c r="R177" i="6"/>
  <c r="S177" i="6" s="1"/>
  <c r="T177" i="6"/>
  <c r="U177" i="6"/>
  <c r="V177" i="6"/>
  <c r="W177" i="6"/>
  <c r="X177" i="6"/>
  <c r="R178" i="6"/>
  <c r="S178" i="6" s="1"/>
  <c r="T178" i="6"/>
  <c r="U178" i="6"/>
  <c r="V178" i="6"/>
  <c r="W178" i="6"/>
  <c r="X178" i="6"/>
  <c r="R179" i="6"/>
  <c r="S179" i="6" s="1"/>
  <c r="T179" i="6"/>
  <c r="U179" i="6"/>
  <c r="V179" i="6"/>
  <c r="W179" i="6"/>
  <c r="X179" i="6"/>
  <c r="R180" i="6"/>
  <c r="S180" i="6"/>
  <c r="T180" i="6"/>
  <c r="U180" i="6"/>
  <c r="V180" i="6"/>
  <c r="W180" i="6"/>
  <c r="X180" i="6"/>
  <c r="R181" i="6"/>
  <c r="S181" i="6" s="1"/>
  <c r="T181" i="6"/>
  <c r="U181" i="6"/>
  <c r="V181" i="6"/>
  <c r="W181" i="6"/>
  <c r="X181" i="6"/>
  <c r="R182" i="6"/>
  <c r="S182" i="6" s="1"/>
  <c r="T182" i="6"/>
  <c r="U182" i="6"/>
  <c r="V182" i="6"/>
  <c r="W182" i="6"/>
  <c r="X182" i="6"/>
  <c r="R183" i="6"/>
  <c r="S183" i="6" s="1"/>
  <c r="T183" i="6"/>
  <c r="U183" i="6"/>
  <c r="V183" i="6"/>
  <c r="W183" i="6"/>
  <c r="X183" i="6"/>
  <c r="R184" i="6"/>
  <c r="S184" i="6" s="1"/>
  <c r="T184" i="6"/>
  <c r="U184" i="6"/>
  <c r="V184" i="6"/>
  <c r="W184" i="6"/>
  <c r="X184" i="6"/>
  <c r="R185" i="6"/>
  <c r="S185" i="6" s="1"/>
  <c r="T185" i="6"/>
  <c r="U185" i="6"/>
  <c r="V185" i="6"/>
  <c r="W185" i="6"/>
  <c r="X185" i="6"/>
  <c r="R186" i="6"/>
  <c r="S186" i="6"/>
  <c r="T186" i="6"/>
  <c r="U186" i="6"/>
  <c r="V186" i="6"/>
  <c r="W186" i="6"/>
  <c r="X186" i="6"/>
  <c r="R187" i="6"/>
  <c r="S187" i="6" s="1"/>
  <c r="T187" i="6"/>
  <c r="U187" i="6"/>
  <c r="V187" i="6"/>
  <c r="W187" i="6"/>
  <c r="X187" i="6"/>
  <c r="R188" i="6"/>
  <c r="S188" i="6" s="1"/>
  <c r="T188" i="6"/>
  <c r="U188" i="6"/>
  <c r="V188" i="6"/>
  <c r="W188" i="6"/>
  <c r="X188" i="6"/>
  <c r="R189" i="6"/>
  <c r="S189" i="6" s="1"/>
  <c r="T189" i="6"/>
  <c r="U189" i="6"/>
  <c r="V189" i="6"/>
  <c r="W189" i="6"/>
  <c r="X189" i="6"/>
  <c r="R190" i="6"/>
  <c r="S190" i="6" s="1"/>
  <c r="T190" i="6"/>
  <c r="U190" i="6"/>
  <c r="V190" i="6"/>
  <c r="W190" i="6"/>
  <c r="X190" i="6"/>
  <c r="R191" i="6"/>
  <c r="S191" i="6" s="1"/>
  <c r="T191" i="6"/>
  <c r="U191" i="6"/>
  <c r="V191" i="6"/>
  <c r="W191" i="6"/>
  <c r="X191" i="6"/>
  <c r="R192" i="6"/>
  <c r="S192" i="6" s="1"/>
  <c r="T192" i="6"/>
  <c r="U192" i="6"/>
  <c r="V192" i="6"/>
  <c r="W192" i="6"/>
  <c r="X192" i="6"/>
  <c r="R193" i="6"/>
  <c r="S193" i="6" s="1"/>
  <c r="T193" i="6"/>
  <c r="U193" i="6"/>
  <c r="V193" i="6"/>
  <c r="W193" i="6"/>
  <c r="X193" i="6"/>
  <c r="R194" i="6"/>
  <c r="S194" i="6"/>
  <c r="T194" i="6"/>
  <c r="U194" i="6"/>
  <c r="V194" i="6"/>
  <c r="W194" i="6"/>
  <c r="X194" i="6"/>
  <c r="R195" i="6"/>
  <c r="S195" i="6" s="1"/>
  <c r="T195" i="6"/>
  <c r="U195" i="6"/>
  <c r="V195" i="6"/>
  <c r="W195" i="6"/>
  <c r="X195" i="6"/>
  <c r="R196" i="6"/>
  <c r="S196" i="6" s="1"/>
  <c r="T196" i="6"/>
  <c r="U196" i="6"/>
  <c r="V196" i="6"/>
  <c r="W196" i="6"/>
  <c r="X196" i="6"/>
  <c r="R197" i="6"/>
  <c r="S197" i="6" s="1"/>
  <c r="T197" i="6"/>
  <c r="U197" i="6"/>
  <c r="V197" i="6"/>
  <c r="W197" i="6"/>
  <c r="X197" i="6"/>
  <c r="R198" i="6"/>
  <c r="S198" i="6" s="1"/>
  <c r="T198" i="6"/>
  <c r="U198" i="6"/>
  <c r="V198" i="6"/>
  <c r="W198" i="6"/>
  <c r="X198" i="6"/>
  <c r="R199" i="6"/>
  <c r="S199" i="6" s="1"/>
  <c r="T199" i="6"/>
  <c r="U199" i="6"/>
  <c r="V199" i="6"/>
  <c r="W199" i="6"/>
  <c r="X199" i="6"/>
  <c r="R200" i="6"/>
  <c r="S200" i="6" s="1"/>
  <c r="T200" i="6"/>
  <c r="U200" i="6"/>
  <c r="V200" i="6"/>
  <c r="W200" i="6"/>
  <c r="X200" i="6"/>
  <c r="R201" i="6"/>
  <c r="S201" i="6" s="1"/>
  <c r="T201" i="6"/>
  <c r="U201" i="6"/>
  <c r="V201" i="6"/>
  <c r="W201" i="6"/>
  <c r="X201" i="6"/>
  <c r="R202" i="6"/>
  <c r="S202" i="6"/>
  <c r="T202" i="6"/>
  <c r="U202" i="6"/>
  <c r="V202" i="6"/>
  <c r="W202" i="6"/>
  <c r="X202" i="6"/>
  <c r="R203" i="6"/>
  <c r="S203" i="6" s="1"/>
  <c r="T203" i="6"/>
  <c r="U203" i="6"/>
  <c r="V203" i="6"/>
  <c r="W203" i="6"/>
  <c r="X203" i="6"/>
  <c r="R204" i="6"/>
  <c r="S204" i="6" s="1"/>
  <c r="T204" i="6"/>
  <c r="U204" i="6"/>
  <c r="V204" i="6"/>
  <c r="W204" i="6"/>
  <c r="X204" i="6"/>
  <c r="R205" i="6"/>
  <c r="S205" i="6" s="1"/>
  <c r="T205" i="6"/>
  <c r="U205" i="6"/>
  <c r="V205" i="6"/>
  <c r="W205" i="6"/>
  <c r="X205" i="6"/>
  <c r="R206" i="6"/>
  <c r="S206" i="6" s="1"/>
  <c r="T206" i="6"/>
  <c r="U206" i="6"/>
  <c r="V206" i="6"/>
  <c r="W206" i="6"/>
  <c r="X206" i="6"/>
  <c r="R207" i="6"/>
  <c r="S207" i="6" s="1"/>
  <c r="T207" i="6"/>
  <c r="U207" i="6"/>
  <c r="V207" i="6"/>
  <c r="W207" i="6"/>
  <c r="X207" i="6"/>
  <c r="R208" i="6"/>
  <c r="S208" i="6" s="1"/>
  <c r="T208" i="6"/>
  <c r="U208" i="6"/>
  <c r="V208" i="6"/>
  <c r="W208" i="6"/>
  <c r="X208" i="6"/>
  <c r="R209" i="6"/>
  <c r="S209" i="6" s="1"/>
  <c r="T209" i="6"/>
  <c r="U209" i="6"/>
  <c r="V209" i="6"/>
  <c r="W209" i="6"/>
  <c r="X209" i="6"/>
  <c r="R210" i="6"/>
  <c r="S210" i="6"/>
  <c r="T210" i="6"/>
  <c r="U210" i="6"/>
  <c r="V210" i="6"/>
  <c r="W210" i="6"/>
  <c r="X210" i="6"/>
  <c r="R211" i="6"/>
  <c r="S211" i="6" s="1"/>
  <c r="T211" i="6"/>
  <c r="U211" i="6"/>
  <c r="V211" i="6"/>
  <c r="W211" i="6"/>
  <c r="X211" i="6"/>
  <c r="R212" i="6"/>
  <c r="S212" i="6" s="1"/>
  <c r="T212" i="6"/>
  <c r="U212" i="6"/>
  <c r="V212" i="6"/>
  <c r="W212" i="6"/>
  <c r="X212" i="6"/>
  <c r="R213" i="6"/>
  <c r="S213" i="6" s="1"/>
  <c r="T213" i="6"/>
  <c r="U213" i="6"/>
  <c r="V213" i="6"/>
  <c r="W213" i="6"/>
  <c r="X213" i="6"/>
  <c r="R214" i="6"/>
  <c r="S214" i="6" s="1"/>
  <c r="T214" i="6"/>
  <c r="U214" i="6"/>
  <c r="V214" i="6"/>
  <c r="W214" i="6"/>
  <c r="X214" i="6"/>
  <c r="R215" i="6"/>
  <c r="S215" i="6" s="1"/>
  <c r="T215" i="6"/>
  <c r="U215" i="6"/>
  <c r="V215" i="6"/>
  <c r="W215" i="6"/>
  <c r="X215" i="6"/>
  <c r="R216" i="6"/>
  <c r="S216" i="6" s="1"/>
  <c r="T216" i="6"/>
  <c r="U216" i="6"/>
  <c r="V216" i="6"/>
  <c r="W216" i="6"/>
  <c r="X216" i="6"/>
  <c r="R217" i="6"/>
  <c r="S217" i="6" s="1"/>
  <c r="T217" i="6"/>
  <c r="U217" i="6"/>
  <c r="V217" i="6"/>
  <c r="W217" i="6"/>
  <c r="X217" i="6"/>
  <c r="R218" i="6"/>
  <c r="S218" i="6"/>
  <c r="T218" i="6"/>
  <c r="U218" i="6"/>
  <c r="V218" i="6"/>
  <c r="W218" i="6"/>
  <c r="X218" i="6"/>
  <c r="R219" i="6"/>
  <c r="S219" i="6" s="1"/>
  <c r="T219" i="6"/>
  <c r="U219" i="6"/>
  <c r="V219" i="6"/>
  <c r="W219" i="6"/>
  <c r="X219" i="6"/>
  <c r="R220" i="6"/>
  <c r="S220" i="6" s="1"/>
  <c r="T220" i="6"/>
  <c r="U220" i="6"/>
  <c r="V220" i="6"/>
  <c r="W220" i="6"/>
  <c r="X220" i="6"/>
  <c r="R221" i="6"/>
  <c r="S221" i="6" s="1"/>
  <c r="T221" i="6"/>
  <c r="U221" i="6"/>
  <c r="V221" i="6"/>
  <c r="W221" i="6"/>
  <c r="X221" i="6"/>
  <c r="R222" i="6"/>
  <c r="S222" i="6" s="1"/>
  <c r="T222" i="6"/>
  <c r="U222" i="6"/>
  <c r="V222" i="6"/>
  <c r="W222" i="6"/>
  <c r="X222" i="6"/>
  <c r="R223" i="6"/>
  <c r="S223" i="6" s="1"/>
  <c r="T223" i="6"/>
  <c r="U223" i="6"/>
  <c r="V223" i="6"/>
  <c r="W223" i="6"/>
  <c r="X223" i="6"/>
  <c r="R224" i="6"/>
  <c r="S224" i="6" s="1"/>
  <c r="T224" i="6"/>
  <c r="U224" i="6"/>
  <c r="V224" i="6"/>
  <c r="W224" i="6"/>
  <c r="X224" i="6"/>
  <c r="R225" i="6"/>
  <c r="S225" i="6" s="1"/>
  <c r="T225" i="6"/>
  <c r="U225" i="6"/>
  <c r="V225" i="6"/>
  <c r="W225" i="6"/>
  <c r="X225" i="6"/>
  <c r="R226" i="6"/>
  <c r="S226" i="6"/>
  <c r="T226" i="6"/>
  <c r="U226" i="6"/>
  <c r="V226" i="6"/>
  <c r="W226" i="6"/>
  <c r="X226" i="6"/>
  <c r="R227" i="6"/>
  <c r="S227" i="6" s="1"/>
  <c r="T227" i="6"/>
  <c r="U227" i="6"/>
  <c r="V227" i="6"/>
  <c r="W227" i="6"/>
  <c r="X227" i="6"/>
  <c r="R228" i="6"/>
  <c r="S228" i="6" s="1"/>
  <c r="T228" i="6"/>
  <c r="U228" i="6"/>
  <c r="V228" i="6"/>
  <c r="W228" i="6"/>
  <c r="X228" i="6"/>
  <c r="R229" i="6"/>
  <c r="S229" i="6" s="1"/>
  <c r="T229" i="6"/>
  <c r="U229" i="6"/>
  <c r="V229" i="6"/>
  <c r="W229" i="6"/>
  <c r="X229" i="6"/>
  <c r="R230" i="6"/>
  <c r="S230" i="6" s="1"/>
  <c r="T230" i="6"/>
  <c r="U230" i="6"/>
  <c r="V230" i="6"/>
  <c r="W230" i="6"/>
  <c r="X230" i="6"/>
  <c r="R231" i="6"/>
  <c r="S231" i="6" s="1"/>
  <c r="T231" i="6"/>
  <c r="U231" i="6"/>
  <c r="V231" i="6"/>
  <c r="W231" i="6"/>
  <c r="X231" i="6"/>
  <c r="R232" i="6"/>
  <c r="S232" i="6" s="1"/>
  <c r="T232" i="6"/>
  <c r="U232" i="6"/>
  <c r="V232" i="6"/>
  <c r="W232" i="6"/>
  <c r="X232" i="6"/>
  <c r="R233" i="6"/>
  <c r="S233" i="6" s="1"/>
  <c r="T233" i="6"/>
  <c r="U233" i="6"/>
  <c r="V233" i="6"/>
  <c r="W233" i="6"/>
  <c r="X233" i="6"/>
  <c r="R234" i="6"/>
  <c r="S234" i="6"/>
  <c r="T234" i="6"/>
  <c r="U234" i="6"/>
  <c r="V234" i="6"/>
  <c r="W234" i="6"/>
  <c r="X234" i="6"/>
  <c r="R235" i="6"/>
  <c r="S235" i="6" s="1"/>
  <c r="T235" i="6"/>
  <c r="U235" i="6"/>
  <c r="V235" i="6"/>
  <c r="W235" i="6"/>
  <c r="X235" i="6"/>
  <c r="R236" i="6"/>
  <c r="S236" i="6" s="1"/>
  <c r="T236" i="6"/>
  <c r="U236" i="6"/>
  <c r="V236" i="6"/>
  <c r="W236" i="6"/>
  <c r="X236" i="6"/>
  <c r="R237" i="6"/>
  <c r="S237" i="6" s="1"/>
  <c r="T237" i="6"/>
  <c r="U237" i="6"/>
  <c r="V237" i="6"/>
  <c r="W237" i="6"/>
  <c r="X237" i="6"/>
  <c r="R238" i="6"/>
  <c r="S238" i="6" s="1"/>
  <c r="T238" i="6"/>
  <c r="U238" i="6"/>
  <c r="V238" i="6"/>
  <c r="W238" i="6"/>
  <c r="X238" i="6"/>
  <c r="R239" i="6"/>
  <c r="S239" i="6" s="1"/>
  <c r="T239" i="6"/>
  <c r="U239" i="6"/>
  <c r="V239" i="6"/>
  <c r="W239" i="6"/>
  <c r="X239" i="6"/>
  <c r="R240" i="6"/>
  <c r="S240" i="6"/>
  <c r="T240" i="6"/>
  <c r="U240" i="6"/>
  <c r="V240" i="6"/>
  <c r="W240" i="6"/>
  <c r="X240" i="6"/>
  <c r="R241" i="6"/>
  <c r="S241" i="6" s="1"/>
  <c r="T241" i="6"/>
  <c r="U241" i="6"/>
  <c r="V241" i="6"/>
  <c r="W241" i="6"/>
  <c r="X241" i="6"/>
  <c r="R242" i="6"/>
  <c r="S242" i="6" s="1"/>
  <c r="T242" i="6"/>
  <c r="U242" i="6"/>
  <c r="V242" i="6"/>
  <c r="W242" i="6"/>
  <c r="X242" i="6"/>
  <c r="R243" i="6"/>
  <c r="S243" i="6" s="1"/>
  <c r="T243" i="6"/>
  <c r="U243" i="6"/>
  <c r="V243" i="6"/>
  <c r="W243" i="6"/>
  <c r="X243" i="6"/>
  <c r="R244" i="6"/>
  <c r="S244" i="6" s="1"/>
  <c r="T244" i="6"/>
  <c r="U244" i="6"/>
  <c r="V244" i="6"/>
  <c r="W244" i="6"/>
  <c r="X244" i="6"/>
  <c r="R245" i="6"/>
  <c r="S245" i="6" s="1"/>
  <c r="T245" i="6"/>
  <c r="U245" i="6"/>
  <c r="V245" i="6"/>
  <c r="W245" i="6"/>
  <c r="X245" i="6"/>
  <c r="R246" i="6"/>
  <c r="S246" i="6" s="1"/>
  <c r="T246" i="6"/>
  <c r="U246" i="6"/>
  <c r="V246" i="6"/>
  <c r="W246" i="6"/>
  <c r="X246" i="6"/>
  <c r="R247" i="6"/>
  <c r="S247" i="6" s="1"/>
  <c r="T247" i="6"/>
  <c r="U247" i="6"/>
  <c r="V247" i="6"/>
  <c r="W247" i="6"/>
  <c r="X247" i="6"/>
  <c r="R248" i="6"/>
  <c r="S248" i="6"/>
  <c r="T248" i="6"/>
  <c r="U248" i="6"/>
  <c r="V248" i="6"/>
  <c r="W248" i="6"/>
  <c r="X248" i="6"/>
  <c r="R249" i="6"/>
  <c r="S249" i="6" s="1"/>
  <c r="T249" i="6"/>
  <c r="U249" i="6"/>
  <c r="V249" i="6"/>
  <c r="W249" i="6"/>
  <c r="X249" i="6"/>
  <c r="R250" i="6"/>
  <c r="S250" i="6" s="1"/>
  <c r="T250" i="6"/>
  <c r="U250" i="6"/>
  <c r="V250" i="6"/>
  <c r="W250" i="6"/>
  <c r="X250" i="6"/>
  <c r="R251" i="6"/>
  <c r="S251" i="6" s="1"/>
  <c r="T251" i="6"/>
  <c r="U251" i="6"/>
  <c r="V251" i="6"/>
  <c r="W251" i="6"/>
  <c r="X251" i="6"/>
  <c r="R252" i="6"/>
  <c r="S252" i="6" s="1"/>
  <c r="T252" i="6"/>
  <c r="U252" i="6"/>
  <c r="V252" i="6"/>
  <c r="W252" i="6"/>
  <c r="X252" i="6"/>
  <c r="R253" i="6"/>
  <c r="S253" i="6" s="1"/>
  <c r="T253" i="6"/>
  <c r="U253" i="6"/>
  <c r="V253" i="6"/>
  <c r="W253" i="6"/>
  <c r="X253" i="6"/>
  <c r="R254" i="6"/>
  <c r="S254" i="6" s="1"/>
  <c r="T254" i="6"/>
  <c r="U254" i="6"/>
  <c r="V254" i="6"/>
  <c r="W254" i="6"/>
  <c r="X254" i="6"/>
  <c r="R255" i="6"/>
  <c r="S255" i="6" s="1"/>
  <c r="T255" i="6"/>
  <c r="U255" i="6"/>
  <c r="V255" i="6"/>
  <c r="W255" i="6"/>
  <c r="X255" i="6"/>
  <c r="R256" i="6"/>
  <c r="S256" i="6"/>
  <c r="T256" i="6"/>
  <c r="U256" i="6"/>
  <c r="V256" i="6"/>
  <c r="W256" i="6"/>
  <c r="X256" i="6"/>
  <c r="R257" i="6"/>
  <c r="S257" i="6" s="1"/>
  <c r="T257" i="6"/>
  <c r="U257" i="6"/>
  <c r="V257" i="6"/>
  <c r="W257" i="6"/>
  <c r="X257" i="6"/>
  <c r="R258" i="6"/>
  <c r="S258" i="6" s="1"/>
  <c r="T258" i="6"/>
  <c r="U258" i="6"/>
  <c r="V258" i="6"/>
  <c r="W258" i="6"/>
  <c r="X258" i="6"/>
  <c r="R259" i="6"/>
  <c r="S259" i="6" s="1"/>
  <c r="T259" i="6"/>
  <c r="U259" i="6"/>
  <c r="V259" i="6"/>
  <c r="W259" i="6"/>
  <c r="X259" i="6"/>
  <c r="R260" i="6"/>
  <c r="S260" i="6" s="1"/>
  <c r="T260" i="6"/>
  <c r="U260" i="6"/>
  <c r="V260" i="6"/>
  <c r="W260" i="6"/>
  <c r="X260" i="6"/>
  <c r="R261" i="6"/>
  <c r="S261" i="6" s="1"/>
  <c r="T261" i="6"/>
  <c r="U261" i="6"/>
  <c r="V261" i="6"/>
  <c r="W261" i="6"/>
  <c r="X261" i="6"/>
  <c r="R262" i="6"/>
  <c r="S262" i="6" s="1"/>
  <c r="T262" i="6"/>
  <c r="U262" i="6"/>
  <c r="V262" i="6"/>
  <c r="W262" i="6"/>
  <c r="X262" i="6"/>
  <c r="R263" i="6"/>
  <c r="S263" i="6" s="1"/>
  <c r="T263" i="6"/>
  <c r="U263" i="6"/>
  <c r="V263" i="6"/>
  <c r="W263" i="6"/>
  <c r="X263" i="6"/>
  <c r="R264" i="6"/>
  <c r="S264" i="6"/>
  <c r="T264" i="6"/>
  <c r="U264" i="6"/>
  <c r="V264" i="6"/>
  <c r="W264" i="6"/>
  <c r="X264" i="6"/>
  <c r="R265" i="6"/>
  <c r="S265" i="6" s="1"/>
  <c r="T265" i="6"/>
  <c r="U265" i="6"/>
  <c r="V265" i="6"/>
  <c r="W265" i="6"/>
  <c r="X265" i="6"/>
  <c r="R266" i="6"/>
  <c r="S266" i="6" s="1"/>
  <c r="T266" i="6"/>
  <c r="U266" i="6"/>
  <c r="V266" i="6"/>
  <c r="W266" i="6"/>
  <c r="X266" i="6"/>
  <c r="R267" i="6"/>
  <c r="S267" i="6" s="1"/>
  <c r="T267" i="6"/>
  <c r="U267" i="6"/>
  <c r="V267" i="6"/>
  <c r="W267" i="6"/>
  <c r="X267" i="6"/>
  <c r="R268" i="6"/>
  <c r="S268" i="6" s="1"/>
  <c r="T268" i="6"/>
  <c r="U268" i="6"/>
  <c r="V268" i="6"/>
  <c r="W268" i="6"/>
  <c r="X268" i="6"/>
  <c r="R269" i="6"/>
  <c r="S269" i="6" s="1"/>
  <c r="T269" i="6"/>
  <c r="U269" i="6"/>
  <c r="V269" i="6"/>
  <c r="W269" i="6"/>
  <c r="X269" i="6"/>
  <c r="R270" i="6"/>
  <c r="S270" i="6" s="1"/>
  <c r="T270" i="6"/>
  <c r="U270" i="6"/>
  <c r="V270" i="6"/>
  <c r="W270" i="6"/>
  <c r="X270" i="6"/>
  <c r="R271" i="6"/>
  <c r="S271" i="6" s="1"/>
  <c r="T271" i="6"/>
  <c r="U271" i="6"/>
  <c r="V271" i="6"/>
  <c r="W271" i="6"/>
  <c r="X271" i="6"/>
  <c r="R272" i="6"/>
  <c r="S272" i="6"/>
  <c r="T272" i="6"/>
  <c r="U272" i="6"/>
  <c r="V272" i="6"/>
  <c r="W272" i="6"/>
  <c r="X272" i="6"/>
  <c r="R273" i="6"/>
  <c r="S273" i="6" s="1"/>
  <c r="T273" i="6"/>
  <c r="U273" i="6"/>
  <c r="V273" i="6"/>
  <c r="W273" i="6"/>
  <c r="X273" i="6"/>
  <c r="R274" i="6"/>
  <c r="S274" i="6" s="1"/>
  <c r="T274" i="6"/>
  <c r="U274" i="6"/>
  <c r="V274" i="6"/>
  <c r="W274" i="6"/>
  <c r="X274" i="6"/>
  <c r="R275" i="6"/>
  <c r="S275" i="6" s="1"/>
  <c r="T275" i="6"/>
  <c r="U275" i="6"/>
  <c r="V275" i="6"/>
  <c r="W275" i="6"/>
  <c r="X275" i="6"/>
  <c r="R276" i="6"/>
  <c r="S276" i="6" s="1"/>
  <c r="T276" i="6"/>
  <c r="U276" i="6"/>
  <c r="V276" i="6"/>
  <c r="W276" i="6"/>
  <c r="X276" i="6"/>
  <c r="R277" i="6"/>
  <c r="S277" i="6" s="1"/>
  <c r="T277" i="6"/>
  <c r="U277" i="6"/>
  <c r="V277" i="6"/>
  <c r="W277" i="6"/>
  <c r="X277" i="6"/>
  <c r="R278" i="6"/>
  <c r="S278" i="6" s="1"/>
  <c r="T278" i="6"/>
  <c r="U278" i="6"/>
  <c r="V278" i="6"/>
  <c r="W278" i="6"/>
  <c r="X278" i="6"/>
  <c r="R279" i="6"/>
  <c r="S279" i="6" s="1"/>
  <c r="T279" i="6"/>
  <c r="U279" i="6"/>
  <c r="V279" i="6"/>
  <c r="W279" i="6"/>
  <c r="X279" i="6"/>
  <c r="R280" i="6"/>
  <c r="S280" i="6"/>
  <c r="T280" i="6"/>
  <c r="U280" i="6"/>
  <c r="V280" i="6"/>
  <c r="W280" i="6"/>
  <c r="X280" i="6"/>
  <c r="R281" i="6"/>
  <c r="S281" i="6" s="1"/>
  <c r="T281" i="6"/>
  <c r="U281" i="6"/>
  <c r="V281" i="6"/>
  <c r="W281" i="6"/>
  <c r="X281" i="6"/>
  <c r="R282" i="6"/>
  <c r="S282" i="6" s="1"/>
  <c r="T282" i="6"/>
  <c r="U282" i="6"/>
  <c r="V282" i="6"/>
  <c r="W282" i="6"/>
  <c r="X282" i="6"/>
  <c r="R283" i="6"/>
  <c r="S283" i="6" s="1"/>
  <c r="T283" i="6"/>
  <c r="U283" i="6"/>
  <c r="V283" i="6"/>
  <c r="W283" i="6"/>
  <c r="X283" i="6"/>
  <c r="R284" i="6"/>
  <c r="S284" i="6" s="1"/>
  <c r="T284" i="6"/>
  <c r="U284" i="6"/>
  <c r="V284" i="6"/>
  <c r="W284" i="6"/>
  <c r="X284" i="6"/>
  <c r="R285" i="6"/>
  <c r="S285" i="6" s="1"/>
  <c r="T285" i="6"/>
  <c r="U285" i="6"/>
  <c r="V285" i="6"/>
  <c r="W285" i="6"/>
  <c r="X285" i="6"/>
  <c r="R286" i="6"/>
  <c r="S286" i="6" s="1"/>
  <c r="T286" i="6"/>
  <c r="U286" i="6"/>
  <c r="V286" i="6"/>
  <c r="W286" i="6"/>
  <c r="X286" i="6"/>
  <c r="R287" i="6"/>
  <c r="S287" i="6" s="1"/>
  <c r="T287" i="6"/>
  <c r="U287" i="6"/>
  <c r="V287" i="6"/>
  <c r="W287" i="6"/>
  <c r="X287" i="6"/>
  <c r="R288" i="6"/>
  <c r="S288" i="6"/>
  <c r="T288" i="6"/>
  <c r="U288" i="6"/>
  <c r="V288" i="6"/>
  <c r="W288" i="6"/>
  <c r="X288" i="6"/>
  <c r="R289" i="6"/>
  <c r="S289" i="6" s="1"/>
  <c r="T289" i="6"/>
  <c r="U289" i="6"/>
  <c r="V289" i="6"/>
  <c r="W289" i="6"/>
  <c r="X289" i="6"/>
  <c r="R290" i="6"/>
  <c r="S290" i="6" s="1"/>
  <c r="T290" i="6"/>
  <c r="U290" i="6"/>
  <c r="V290" i="6"/>
  <c r="W290" i="6"/>
  <c r="X290" i="6"/>
  <c r="R291" i="6"/>
  <c r="S291" i="6" s="1"/>
  <c r="T291" i="6"/>
  <c r="U291" i="6"/>
  <c r="V291" i="6"/>
  <c r="W291" i="6"/>
  <c r="X291" i="6"/>
  <c r="R292" i="6"/>
  <c r="S292" i="6"/>
  <c r="T292" i="6"/>
  <c r="U292" i="6"/>
  <c r="V292" i="6"/>
  <c r="W292" i="6"/>
  <c r="X292" i="6"/>
  <c r="R293" i="6"/>
  <c r="S293" i="6" s="1"/>
  <c r="T293" i="6"/>
  <c r="U293" i="6"/>
  <c r="V293" i="6"/>
  <c r="W293" i="6"/>
  <c r="X293" i="6"/>
  <c r="R294" i="6"/>
  <c r="S294" i="6" s="1"/>
  <c r="T294" i="6"/>
  <c r="U294" i="6"/>
  <c r="V294" i="6"/>
  <c r="W294" i="6"/>
  <c r="X294" i="6"/>
  <c r="R295" i="6"/>
  <c r="S295" i="6" s="1"/>
  <c r="T295" i="6"/>
  <c r="U295" i="6"/>
  <c r="V295" i="6"/>
  <c r="W295" i="6"/>
  <c r="X295" i="6"/>
  <c r="R296" i="6"/>
  <c r="S296" i="6"/>
  <c r="T296" i="6"/>
  <c r="U296" i="6"/>
  <c r="V296" i="6"/>
  <c r="W296" i="6"/>
  <c r="X296" i="6"/>
  <c r="R297" i="6"/>
  <c r="S297" i="6" s="1"/>
  <c r="T297" i="6"/>
  <c r="U297" i="6"/>
  <c r="V297" i="6"/>
  <c r="W297" i="6"/>
  <c r="X297" i="6"/>
  <c r="R298" i="6"/>
  <c r="S298" i="6" s="1"/>
  <c r="T298" i="6"/>
  <c r="U298" i="6"/>
  <c r="V298" i="6"/>
  <c r="W298" i="6"/>
  <c r="X298" i="6"/>
  <c r="R299" i="6"/>
  <c r="S299" i="6" s="1"/>
  <c r="T299" i="6"/>
  <c r="U299" i="6"/>
  <c r="V299" i="6"/>
  <c r="W299" i="6"/>
  <c r="X299" i="6"/>
  <c r="R300" i="6"/>
  <c r="S300" i="6"/>
  <c r="T300" i="6"/>
  <c r="U300" i="6"/>
  <c r="V300" i="6"/>
  <c r="W300" i="6"/>
  <c r="X300" i="6"/>
  <c r="R301" i="6"/>
  <c r="S301" i="6" s="1"/>
  <c r="T301" i="6"/>
  <c r="U301" i="6"/>
  <c r="V301" i="6"/>
  <c r="W301" i="6"/>
  <c r="X301" i="6"/>
  <c r="R302" i="6"/>
  <c r="S302" i="6" s="1"/>
  <c r="T302" i="6"/>
  <c r="U302" i="6"/>
  <c r="V302" i="6"/>
  <c r="W302" i="6"/>
  <c r="X302" i="6"/>
  <c r="R303" i="6"/>
  <c r="S303" i="6" s="1"/>
  <c r="T303" i="6"/>
  <c r="U303" i="6"/>
  <c r="V303" i="6"/>
  <c r="W303" i="6"/>
  <c r="X303" i="6"/>
  <c r="R304" i="6"/>
  <c r="S304" i="6"/>
  <c r="T304" i="6"/>
  <c r="U304" i="6"/>
  <c r="V304" i="6"/>
  <c r="W304" i="6"/>
  <c r="X304" i="6"/>
  <c r="R305" i="6"/>
  <c r="S305" i="6" s="1"/>
  <c r="T305" i="6"/>
  <c r="U305" i="6"/>
  <c r="V305" i="6"/>
  <c r="W305" i="6"/>
  <c r="X305" i="6"/>
  <c r="R306" i="6"/>
  <c r="S306" i="6" s="1"/>
  <c r="T306" i="6"/>
  <c r="U306" i="6"/>
  <c r="V306" i="6"/>
  <c r="W306" i="6"/>
  <c r="X306" i="6"/>
  <c r="R307" i="6"/>
  <c r="S307" i="6" s="1"/>
  <c r="T307" i="6"/>
  <c r="U307" i="6"/>
  <c r="V307" i="6"/>
  <c r="W307" i="6"/>
  <c r="X307" i="6"/>
  <c r="R308" i="6"/>
  <c r="S308" i="6"/>
  <c r="T308" i="6"/>
  <c r="U308" i="6"/>
  <c r="V308" i="6"/>
  <c r="W308" i="6"/>
  <c r="X308" i="6"/>
  <c r="R309" i="6"/>
  <c r="S309" i="6" s="1"/>
  <c r="T309" i="6"/>
  <c r="U309" i="6"/>
  <c r="V309" i="6"/>
  <c r="W309" i="6"/>
  <c r="X309" i="6"/>
  <c r="R310" i="6"/>
  <c r="S310" i="6" s="1"/>
  <c r="T310" i="6"/>
  <c r="U310" i="6"/>
  <c r="V310" i="6"/>
  <c r="W310" i="6"/>
  <c r="X310" i="6"/>
  <c r="R311" i="6"/>
  <c r="S311" i="6" s="1"/>
  <c r="T311" i="6"/>
  <c r="U311" i="6"/>
  <c r="V311" i="6"/>
  <c r="W311" i="6"/>
  <c r="X311" i="6"/>
  <c r="R312" i="6"/>
  <c r="S312" i="6"/>
  <c r="T312" i="6"/>
  <c r="U312" i="6"/>
  <c r="V312" i="6"/>
  <c r="W312" i="6"/>
  <c r="X312" i="6"/>
  <c r="R313" i="6"/>
  <c r="S313" i="6" s="1"/>
  <c r="T313" i="6"/>
  <c r="U313" i="6"/>
  <c r="V313" i="6"/>
  <c r="W313" i="6"/>
  <c r="X313" i="6"/>
  <c r="R314" i="6"/>
  <c r="S314" i="6" s="1"/>
  <c r="T314" i="6"/>
  <c r="U314" i="6"/>
  <c r="V314" i="6"/>
  <c r="W314" i="6"/>
  <c r="X314" i="6"/>
  <c r="R315" i="6"/>
  <c r="S315" i="6" s="1"/>
  <c r="T315" i="6"/>
  <c r="U315" i="6"/>
  <c r="V315" i="6"/>
  <c r="W315" i="6"/>
  <c r="X315" i="6"/>
  <c r="R316" i="6"/>
  <c r="S316" i="6"/>
  <c r="T316" i="6"/>
  <c r="U316" i="6"/>
  <c r="V316" i="6"/>
  <c r="W316" i="6"/>
  <c r="X316" i="6"/>
  <c r="R317" i="6"/>
  <c r="S317" i="6" s="1"/>
  <c r="T317" i="6"/>
  <c r="U317" i="6"/>
  <c r="V317" i="6"/>
  <c r="W317" i="6"/>
  <c r="X317" i="6"/>
  <c r="R318" i="6"/>
  <c r="S318" i="6" s="1"/>
  <c r="T318" i="6"/>
  <c r="U318" i="6"/>
  <c r="V318" i="6"/>
  <c r="W318" i="6"/>
  <c r="X318" i="6"/>
  <c r="R319" i="6"/>
  <c r="S319" i="6" s="1"/>
  <c r="T319" i="6"/>
  <c r="U319" i="6"/>
  <c r="V319" i="6"/>
  <c r="W319" i="6"/>
  <c r="X319" i="6"/>
  <c r="R320" i="6"/>
  <c r="S320" i="6"/>
  <c r="T320" i="6"/>
  <c r="U320" i="6"/>
  <c r="V320" i="6"/>
  <c r="W320" i="6"/>
  <c r="X320" i="6"/>
  <c r="R321" i="6"/>
  <c r="S321" i="6" s="1"/>
  <c r="T321" i="6"/>
  <c r="U321" i="6"/>
  <c r="V321" i="6"/>
  <c r="W321" i="6"/>
  <c r="X321" i="6"/>
  <c r="R322" i="6"/>
  <c r="S322" i="6" s="1"/>
  <c r="T322" i="6"/>
  <c r="U322" i="6"/>
  <c r="V322" i="6"/>
  <c r="W322" i="6"/>
  <c r="X322" i="6"/>
  <c r="R323" i="6"/>
  <c r="S323" i="6" s="1"/>
  <c r="T323" i="6"/>
  <c r="U323" i="6"/>
  <c r="V323" i="6"/>
  <c r="W323" i="6"/>
  <c r="X323" i="6"/>
  <c r="R324" i="6"/>
  <c r="S324" i="6"/>
  <c r="T324" i="6"/>
  <c r="U324" i="6"/>
  <c r="V324" i="6"/>
  <c r="W324" i="6"/>
  <c r="X324" i="6"/>
  <c r="R325" i="6"/>
  <c r="S325" i="6" s="1"/>
  <c r="T325" i="6"/>
  <c r="U325" i="6"/>
  <c r="V325" i="6"/>
  <c r="W325" i="6"/>
  <c r="X325" i="6"/>
  <c r="R326" i="6"/>
  <c r="S326" i="6" s="1"/>
  <c r="T326" i="6"/>
  <c r="U326" i="6"/>
  <c r="V326" i="6"/>
  <c r="W326" i="6"/>
  <c r="X326" i="6"/>
  <c r="R327" i="6"/>
  <c r="S327" i="6" s="1"/>
  <c r="T327" i="6"/>
  <c r="U327" i="6"/>
  <c r="V327" i="6"/>
  <c r="W327" i="6"/>
  <c r="X327" i="6"/>
  <c r="R328" i="6"/>
  <c r="S328" i="6"/>
  <c r="T328" i="6"/>
  <c r="U328" i="6"/>
  <c r="V328" i="6"/>
  <c r="W328" i="6"/>
  <c r="X328" i="6"/>
  <c r="R329" i="6"/>
  <c r="S329" i="6" s="1"/>
  <c r="T329" i="6"/>
  <c r="U329" i="6"/>
  <c r="V329" i="6"/>
  <c r="W329" i="6"/>
  <c r="X329" i="6"/>
  <c r="R330" i="6"/>
  <c r="S330" i="6" s="1"/>
  <c r="T330" i="6"/>
  <c r="U330" i="6"/>
  <c r="V330" i="6"/>
  <c r="W330" i="6"/>
  <c r="X330" i="6"/>
  <c r="R331" i="6"/>
  <c r="S331" i="6" s="1"/>
  <c r="T331" i="6"/>
  <c r="U331" i="6"/>
  <c r="V331" i="6"/>
  <c r="W331" i="6"/>
  <c r="X331" i="6"/>
  <c r="R332" i="6"/>
  <c r="S332" i="6"/>
  <c r="T332" i="6"/>
  <c r="U332" i="6"/>
  <c r="V332" i="6"/>
  <c r="W332" i="6"/>
  <c r="X332" i="6"/>
  <c r="R333" i="6"/>
  <c r="S333" i="6" s="1"/>
  <c r="T333" i="6"/>
  <c r="U333" i="6"/>
  <c r="V333" i="6"/>
  <c r="W333" i="6"/>
  <c r="X333" i="6"/>
  <c r="R334" i="6"/>
  <c r="S334" i="6" s="1"/>
  <c r="T334" i="6"/>
  <c r="U334" i="6"/>
  <c r="V334" i="6"/>
  <c r="W334" i="6"/>
  <c r="X334" i="6"/>
  <c r="R335" i="6"/>
  <c r="S335" i="6" s="1"/>
  <c r="T335" i="6"/>
  <c r="U335" i="6"/>
  <c r="V335" i="6"/>
  <c r="W335" i="6"/>
  <c r="X335" i="6"/>
  <c r="R336" i="6"/>
  <c r="S336" i="6"/>
  <c r="T336" i="6"/>
  <c r="U336" i="6"/>
  <c r="V336" i="6"/>
  <c r="W336" i="6"/>
  <c r="X336" i="6"/>
  <c r="R337" i="6"/>
  <c r="S337" i="6" s="1"/>
  <c r="T337" i="6"/>
  <c r="U337" i="6"/>
  <c r="V337" i="6"/>
  <c r="W337" i="6"/>
  <c r="X337" i="6"/>
  <c r="R338" i="6"/>
  <c r="S338" i="6" s="1"/>
  <c r="T338" i="6"/>
  <c r="U338" i="6"/>
  <c r="V338" i="6"/>
  <c r="W338" i="6"/>
  <c r="X338" i="6"/>
  <c r="R339" i="6"/>
  <c r="S339" i="6" s="1"/>
  <c r="T339" i="6"/>
  <c r="U339" i="6"/>
  <c r="V339" i="6"/>
  <c r="W339" i="6"/>
  <c r="X339" i="6"/>
  <c r="R340" i="6"/>
  <c r="S340" i="6"/>
  <c r="T340" i="6"/>
  <c r="U340" i="6"/>
  <c r="V340" i="6"/>
  <c r="W340" i="6"/>
  <c r="X340" i="6"/>
  <c r="R341" i="6"/>
  <c r="S341" i="6" s="1"/>
  <c r="T341" i="6"/>
  <c r="U341" i="6"/>
  <c r="V341" i="6"/>
  <c r="W341" i="6"/>
  <c r="X341" i="6"/>
  <c r="R342" i="6"/>
  <c r="S342" i="6" s="1"/>
  <c r="T342" i="6"/>
  <c r="U342" i="6"/>
  <c r="V342" i="6"/>
  <c r="W342" i="6"/>
  <c r="X342" i="6"/>
  <c r="R343" i="6"/>
  <c r="S343" i="6" s="1"/>
  <c r="T343" i="6"/>
  <c r="U343" i="6"/>
  <c r="V343" i="6"/>
  <c r="W343" i="6"/>
  <c r="X343" i="6"/>
  <c r="R344" i="6"/>
  <c r="S344" i="6"/>
  <c r="T344" i="6"/>
  <c r="U344" i="6"/>
  <c r="V344" i="6"/>
  <c r="W344" i="6"/>
  <c r="X344" i="6"/>
  <c r="R345" i="6"/>
  <c r="S345" i="6" s="1"/>
  <c r="T345" i="6"/>
  <c r="U345" i="6"/>
  <c r="V345" i="6"/>
  <c r="W345" i="6"/>
  <c r="X345" i="6"/>
  <c r="R346" i="6"/>
  <c r="S346" i="6" s="1"/>
  <c r="T346" i="6"/>
  <c r="U346" i="6"/>
  <c r="V346" i="6"/>
  <c r="W346" i="6"/>
  <c r="X346" i="6"/>
  <c r="R347" i="6"/>
  <c r="S347" i="6" s="1"/>
  <c r="T347" i="6"/>
  <c r="U347" i="6"/>
  <c r="V347" i="6"/>
  <c r="W347" i="6"/>
  <c r="X347" i="6"/>
  <c r="R348" i="6"/>
  <c r="S348" i="6"/>
  <c r="T348" i="6"/>
  <c r="U348" i="6"/>
  <c r="V348" i="6"/>
  <c r="W348" i="6"/>
  <c r="X348" i="6"/>
  <c r="R349" i="6"/>
  <c r="S349" i="6" s="1"/>
  <c r="T349" i="6"/>
  <c r="U349" i="6"/>
  <c r="V349" i="6"/>
  <c r="W349" i="6"/>
  <c r="X349" i="6"/>
  <c r="R350" i="6"/>
  <c r="S350" i="6" s="1"/>
  <c r="T350" i="6"/>
  <c r="U350" i="6"/>
  <c r="V350" i="6"/>
  <c r="W350" i="6"/>
  <c r="X350" i="6"/>
  <c r="R351" i="6"/>
  <c r="S351" i="6" s="1"/>
  <c r="T351" i="6"/>
  <c r="U351" i="6"/>
  <c r="V351" i="6"/>
  <c r="W351" i="6"/>
  <c r="X351" i="6"/>
  <c r="R352" i="6"/>
  <c r="S352" i="6"/>
  <c r="T352" i="6"/>
  <c r="U352" i="6"/>
  <c r="V352" i="6"/>
  <c r="W352" i="6"/>
  <c r="X352" i="6"/>
  <c r="R353" i="6"/>
  <c r="S353" i="6" s="1"/>
  <c r="T353" i="6"/>
  <c r="U353" i="6"/>
  <c r="V353" i="6"/>
  <c r="W353" i="6"/>
  <c r="X353" i="6"/>
  <c r="R354" i="6"/>
  <c r="S354" i="6" s="1"/>
  <c r="T354" i="6"/>
  <c r="U354" i="6"/>
  <c r="V354" i="6"/>
  <c r="W354" i="6"/>
  <c r="X354" i="6"/>
  <c r="R355" i="6"/>
  <c r="S355" i="6" s="1"/>
  <c r="T355" i="6"/>
  <c r="U355" i="6"/>
  <c r="V355" i="6"/>
  <c r="W355" i="6"/>
  <c r="X355" i="6"/>
  <c r="R356" i="6"/>
  <c r="S356" i="6"/>
  <c r="T356" i="6"/>
  <c r="U356" i="6"/>
  <c r="V356" i="6"/>
  <c r="W356" i="6"/>
  <c r="X356" i="6"/>
  <c r="R357" i="6"/>
  <c r="S357" i="6" s="1"/>
  <c r="T357" i="6"/>
  <c r="U357" i="6"/>
  <c r="V357" i="6"/>
  <c r="W357" i="6"/>
  <c r="X357" i="6"/>
  <c r="R358" i="6"/>
  <c r="S358" i="6" s="1"/>
  <c r="T358" i="6"/>
  <c r="U358" i="6"/>
  <c r="V358" i="6"/>
  <c r="W358" i="6"/>
  <c r="X358" i="6"/>
  <c r="R359" i="6"/>
  <c r="S359" i="6" s="1"/>
  <c r="T359" i="6"/>
  <c r="U359" i="6"/>
  <c r="V359" i="6"/>
  <c r="W359" i="6"/>
  <c r="X359" i="6"/>
  <c r="R360" i="6"/>
  <c r="S360" i="6"/>
  <c r="T360" i="6"/>
  <c r="U360" i="6"/>
  <c r="V360" i="6"/>
  <c r="W360" i="6"/>
  <c r="X360" i="6"/>
  <c r="R361" i="6"/>
  <c r="S361" i="6" s="1"/>
  <c r="T361" i="6"/>
  <c r="U361" i="6"/>
  <c r="V361" i="6"/>
  <c r="W361" i="6"/>
  <c r="X361" i="6"/>
  <c r="R362" i="6"/>
  <c r="S362" i="6" s="1"/>
  <c r="T362" i="6"/>
  <c r="U362" i="6"/>
  <c r="V362" i="6"/>
  <c r="W362" i="6"/>
  <c r="X362" i="6"/>
  <c r="R363" i="6"/>
  <c r="S363" i="6" s="1"/>
  <c r="T363" i="6"/>
  <c r="U363" i="6"/>
  <c r="V363" i="6"/>
  <c r="W363" i="6"/>
  <c r="X363" i="6"/>
  <c r="R364" i="6"/>
  <c r="S364" i="6"/>
  <c r="T364" i="6"/>
  <c r="U364" i="6"/>
  <c r="V364" i="6"/>
  <c r="W364" i="6"/>
  <c r="X364" i="6"/>
  <c r="R365" i="6"/>
  <c r="S365" i="6" s="1"/>
  <c r="T365" i="6"/>
  <c r="U365" i="6"/>
  <c r="V365" i="6"/>
  <c r="W365" i="6"/>
  <c r="X365" i="6"/>
  <c r="R366" i="6"/>
  <c r="S366" i="6" s="1"/>
  <c r="T366" i="6"/>
  <c r="U366" i="6"/>
  <c r="V366" i="6"/>
  <c r="W366" i="6"/>
  <c r="X366" i="6"/>
  <c r="R367" i="6"/>
  <c r="S367" i="6" s="1"/>
  <c r="T367" i="6"/>
  <c r="U367" i="6"/>
  <c r="V367" i="6"/>
  <c r="W367" i="6"/>
  <c r="X367" i="6"/>
  <c r="R368" i="6"/>
  <c r="S368" i="6"/>
  <c r="T368" i="6"/>
  <c r="U368" i="6"/>
  <c r="V368" i="6"/>
  <c r="W368" i="6"/>
  <c r="X368" i="6"/>
  <c r="R369" i="6"/>
  <c r="S369" i="6" s="1"/>
  <c r="T369" i="6"/>
  <c r="U369" i="6"/>
  <c r="V369" i="6"/>
  <c r="W369" i="6"/>
  <c r="X369" i="6"/>
  <c r="R370" i="6"/>
  <c r="S370" i="6" s="1"/>
  <c r="T370" i="6"/>
  <c r="U370" i="6"/>
  <c r="V370" i="6"/>
  <c r="W370" i="6"/>
  <c r="X370" i="6"/>
  <c r="R371" i="6"/>
  <c r="S371" i="6" s="1"/>
  <c r="T371" i="6"/>
  <c r="U371" i="6"/>
  <c r="V371" i="6"/>
  <c r="W371" i="6"/>
  <c r="X371" i="6"/>
  <c r="R372" i="6"/>
  <c r="S372" i="6"/>
  <c r="T372" i="6"/>
  <c r="U372" i="6"/>
  <c r="V372" i="6"/>
  <c r="W372" i="6"/>
  <c r="X372" i="6"/>
  <c r="R373" i="6"/>
  <c r="S373" i="6" s="1"/>
  <c r="T373" i="6"/>
  <c r="U373" i="6"/>
  <c r="V373" i="6"/>
  <c r="W373" i="6"/>
  <c r="X373" i="6"/>
  <c r="R374" i="6"/>
  <c r="S374" i="6" s="1"/>
  <c r="T374" i="6"/>
  <c r="U374" i="6"/>
  <c r="V374" i="6"/>
  <c r="W374" i="6"/>
  <c r="X374" i="6"/>
  <c r="R375" i="6"/>
  <c r="S375" i="6" s="1"/>
  <c r="T375" i="6"/>
  <c r="U375" i="6"/>
  <c r="V375" i="6"/>
  <c r="W375" i="6"/>
  <c r="X375" i="6"/>
  <c r="R376" i="6"/>
  <c r="S376" i="6" s="1"/>
  <c r="T376" i="6"/>
  <c r="U376" i="6"/>
  <c r="V376" i="6"/>
  <c r="W376" i="6"/>
  <c r="X376" i="6"/>
  <c r="R377" i="6"/>
  <c r="S377" i="6" s="1"/>
  <c r="T377" i="6"/>
  <c r="U377" i="6"/>
  <c r="V377" i="6"/>
  <c r="W377" i="6"/>
  <c r="X377" i="6"/>
  <c r="R378" i="6"/>
  <c r="S378" i="6"/>
  <c r="T378" i="6"/>
  <c r="U378" i="6"/>
  <c r="V378" i="6"/>
  <c r="W378" i="6"/>
  <c r="X378" i="6"/>
  <c r="R379" i="6"/>
  <c r="S379" i="6" s="1"/>
  <c r="T379" i="6"/>
  <c r="U379" i="6"/>
  <c r="V379" i="6"/>
  <c r="W379" i="6"/>
  <c r="X379" i="6"/>
  <c r="R380" i="6"/>
  <c r="S380" i="6" s="1"/>
  <c r="T380" i="6"/>
  <c r="U380" i="6"/>
  <c r="V380" i="6"/>
  <c r="W380" i="6"/>
  <c r="X380" i="6"/>
  <c r="R381" i="6"/>
  <c r="S381" i="6" s="1"/>
  <c r="T381" i="6"/>
  <c r="U381" i="6"/>
  <c r="V381" i="6"/>
  <c r="W381" i="6"/>
  <c r="X381" i="6"/>
  <c r="R382" i="6"/>
  <c r="S382" i="6"/>
  <c r="T382" i="6"/>
  <c r="U382" i="6"/>
  <c r="V382" i="6"/>
  <c r="W382" i="6"/>
  <c r="X382" i="6"/>
  <c r="R383" i="6"/>
  <c r="S383" i="6" s="1"/>
  <c r="T383" i="6"/>
  <c r="U383" i="6"/>
  <c r="V383" i="6"/>
  <c r="W383" i="6"/>
  <c r="X383" i="6"/>
  <c r="R384" i="6"/>
  <c r="S384" i="6" s="1"/>
  <c r="T384" i="6"/>
  <c r="U384" i="6"/>
  <c r="V384" i="6"/>
  <c r="W384" i="6"/>
  <c r="X384" i="6"/>
  <c r="R385" i="6"/>
  <c r="S385" i="6" s="1"/>
  <c r="T385" i="6"/>
  <c r="U385" i="6"/>
  <c r="V385" i="6"/>
  <c r="W385" i="6"/>
  <c r="X385" i="6"/>
  <c r="R386" i="6"/>
  <c r="S386" i="6" s="1"/>
  <c r="T386" i="6"/>
  <c r="U386" i="6"/>
  <c r="V386" i="6"/>
  <c r="W386" i="6"/>
  <c r="X386" i="6"/>
  <c r="R387" i="6"/>
  <c r="S387" i="6" s="1"/>
  <c r="T387" i="6"/>
  <c r="U387" i="6"/>
  <c r="V387" i="6"/>
  <c r="W387" i="6"/>
  <c r="X387" i="6"/>
  <c r="R388" i="6"/>
  <c r="S388" i="6"/>
  <c r="T388" i="6"/>
  <c r="U388" i="6"/>
  <c r="V388" i="6"/>
  <c r="W388" i="6"/>
  <c r="X388" i="6"/>
  <c r="R389" i="6"/>
  <c r="S389" i="6" s="1"/>
  <c r="T389" i="6"/>
  <c r="U389" i="6"/>
  <c r="V389" i="6"/>
  <c r="W389" i="6"/>
  <c r="X389" i="6"/>
  <c r="R390" i="6"/>
  <c r="S390" i="6" s="1"/>
  <c r="T390" i="6"/>
  <c r="U390" i="6"/>
  <c r="V390" i="6"/>
  <c r="W390" i="6"/>
  <c r="X390" i="6"/>
  <c r="R391" i="6"/>
  <c r="S391" i="6" s="1"/>
  <c r="T391" i="6"/>
  <c r="U391" i="6"/>
  <c r="V391" i="6"/>
  <c r="W391" i="6"/>
  <c r="X391" i="6"/>
  <c r="R392" i="6"/>
  <c r="S392" i="6" s="1"/>
  <c r="T392" i="6"/>
  <c r="U392" i="6"/>
  <c r="V392" i="6"/>
  <c r="W392" i="6"/>
  <c r="X392" i="6"/>
  <c r="R393" i="6"/>
  <c r="S393" i="6" s="1"/>
  <c r="T393" i="6"/>
  <c r="U393" i="6"/>
  <c r="V393" i="6"/>
  <c r="W393" i="6"/>
  <c r="X393" i="6"/>
  <c r="R394" i="6"/>
  <c r="S394" i="6"/>
  <c r="T394" i="6"/>
  <c r="U394" i="6"/>
  <c r="V394" i="6"/>
  <c r="W394" i="6"/>
  <c r="X394" i="6"/>
  <c r="R395" i="6"/>
  <c r="S395" i="6" s="1"/>
  <c r="T395" i="6"/>
  <c r="U395" i="6"/>
  <c r="V395" i="6"/>
  <c r="W395" i="6"/>
  <c r="X395" i="6"/>
  <c r="R396" i="6"/>
  <c r="S396" i="6" s="1"/>
  <c r="T396" i="6"/>
  <c r="U396" i="6"/>
  <c r="V396" i="6"/>
  <c r="W396" i="6"/>
  <c r="X396" i="6"/>
  <c r="R397" i="6"/>
  <c r="S397" i="6" s="1"/>
  <c r="T397" i="6"/>
  <c r="U397" i="6"/>
  <c r="V397" i="6"/>
  <c r="W397" i="6"/>
  <c r="X397" i="6"/>
  <c r="R398" i="6"/>
  <c r="S398" i="6" s="1"/>
  <c r="T398" i="6"/>
  <c r="U398" i="6"/>
  <c r="V398" i="6"/>
  <c r="W398" i="6"/>
  <c r="X398" i="6"/>
  <c r="R399" i="6"/>
  <c r="S399" i="6" s="1"/>
  <c r="T399" i="6"/>
  <c r="U399" i="6"/>
  <c r="V399" i="6"/>
  <c r="W399" i="6"/>
  <c r="X399" i="6"/>
  <c r="R400" i="6"/>
  <c r="S400" i="6"/>
  <c r="T400" i="6"/>
  <c r="U400" i="6"/>
  <c r="V400" i="6"/>
  <c r="W400" i="6"/>
  <c r="X400" i="6"/>
  <c r="R401" i="6"/>
  <c r="S401" i="6" s="1"/>
  <c r="T401" i="6"/>
  <c r="U401" i="6"/>
  <c r="V401" i="6"/>
  <c r="W401" i="6"/>
  <c r="X401" i="6"/>
  <c r="R402" i="6"/>
  <c r="S402" i="6" s="1"/>
  <c r="T402" i="6"/>
  <c r="U402" i="6"/>
  <c r="V402" i="6"/>
  <c r="W402" i="6"/>
  <c r="X402" i="6"/>
  <c r="R403" i="6"/>
  <c r="S403" i="6" s="1"/>
  <c r="T403" i="6"/>
  <c r="U403" i="6"/>
  <c r="V403" i="6"/>
  <c r="W403" i="6"/>
  <c r="X403" i="6"/>
  <c r="R404" i="6"/>
  <c r="S404" i="6" s="1"/>
  <c r="T404" i="6"/>
  <c r="U404" i="6"/>
  <c r="V404" i="6"/>
  <c r="W404" i="6"/>
  <c r="X404" i="6"/>
  <c r="R405" i="6"/>
  <c r="S405" i="6" s="1"/>
  <c r="T405" i="6"/>
  <c r="U405" i="6"/>
  <c r="V405" i="6"/>
  <c r="W405" i="6"/>
  <c r="X405" i="6"/>
  <c r="R406" i="6"/>
  <c r="S406" i="6"/>
  <c r="T406" i="6"/>
  <c r="U406" i="6"/>
  <c r="V406" i="6"/>
  <c r="W406" i="6"/>
  <c r="X406" i="6"/>
  <c r="R407" i="6"/>
  <c r="S407" i="6" s="1"/>
  <c r="T407" i="6"/>
  <c r="U407" i="6"/>
  <c r="V407" i="6"/>
  <c r="W407" i="6"/>
  <c r="X407" i="6"/>
  <c r="R408" i="6"/>
  <c r="S408" i="6" s="1"/>
  <c r="T408" i="6"/>
  <c r="U408" i="6"/>
  <c r="V408" i="6"/>
  <c r="W408" i="6"/>
  <c r="X408" i="6"/>
  <c r="R409" i="6"/>
  <c r="S409" i="6" s="1"/>
  <c r="T409" i="6"/>
  <c r="U409" i="6"/>
  <c r="V409" i="6"/>
  <c r="W409" i="6"/>
  <c r="X409" i="6"/>
  <c r="R410" i="6"/>
  <c r="S410" i="6"/>
  <c r="T410" i="6"/>
  <c r="U410" i="6"/>
  <c r="V410" i="6"/>
  <c r="W410" i="6"/>
  <c r="X410" i="6"/>
  <c r="R411" i="6"/>
  <c r="S411" i="6" s="1"/>
  <c r="T411" i="6"/>
  <c r="U411" i="6"/>
  <c r="V411" i="6"/>
  <c r="W411" i="6"/>
  <c r="X411" i="6"/>
  <c r="R412" i="6"/>
  <c r="S412" i="6" s="1"/>
  <c r="T412" i="6"/>
  <c r="U412" i="6"/>
  <c r="V412" i="6"/>
  <c r="W412" i="6"/>
  <c r="X412" i="6"/>
  <c r="R413" i="6"/>
  <c r="S413" i="6" s="1"/>
  <c r="T413" i="6"/>
  <c r="U413" i="6"/>
  <c r="V413" i="6"/>
  <c r="W413" i="6"/>
  <c r="X413" i="6"/>
  <c r="R414" i="6"/>
  <c r="S414" i="6"/>
  <c r="T414" i="6"/>
  <c r="U414" i="6"/>
  <c r="V414" i="6"/>
  <c r="W414" i="6"/>
  <c r="X414" i="6"/>
  <c r="R415" i="6"/>
  <c r="S415" i="6" s="1"/>
  <c r="T415" i="6"/>
  <c r="U415" i="6"/>
  <c r="V415" i="6"/>
  <c r="W415" i="6"/>
  <c r="X415" i="6"/>
  <c r="R416" i="6"/>
  <c r="S416" i="6" s="1"/>
  <c r="T416" i="6"/>
  <c r="U416" i="6"/>
  <c r="V416" i="6"/>
  <c r="W416" i="6"/>
  <c r="X416" i="6"/>
  <c r="R417" i="6"/>
  <c r="S417" i="6" s="1"/>
  <c r="T417" i="6"/>
  <c r="U417" i="6"/>
  <c r="V417" i="6"/>
  <c r="W417" i="6"/>
  <c r="X417" i="6"/>
  <c r="R418" i="6"/>
  <c r="S418" i="6"/>
  <c r="T418" i="6"/>
  <c r="U418" i="6"/>
  <c r="V418" i="6"/>
  <c r="W418" i="6"/>
  <c r="X418" i="6"/>
  <c r="R419" i="6"/>
  <c r="S419" i="6" s="1"/>
  <c r="T419" i="6"/>
  <c r="U419" i="6"/>
  <c r="V419" i="6"/>
  <c r="W419" i="6"/>
  <c r="X419" i="6"/>
  <c r="R420" i="6"/>
  <c r="S420" i="6" s="1"/>
  <c r="T420" i="6"/>
  <c r="U420" i="6"/>
  <c r="V420" i="6"/>
  <c r="W420" i="6"/>
  <c r="X420" i="6"/>
  <c r="R421" i="6"/>
  <c r="S421" i="6" s="1"/>
  <c r="T421" i="6"/>
  <c r="U421" i="6"/>
  <c r="V421" i="6"/>
  <c r="W421" i="6"/>
  <c r="X421" i="6"/>
  <c r="R422" i="6"/>
  <c r="S422" i="6"/>
  <c r="T422" i="6"/>
  <c r="U422" i="6"/>
  <c r="V422" i="6"/>
  <c r="W422" i="6"/>
  <c r="X422" i="6"/>
  <c r="R423" i="6"/>
  <c r="S423" i="6" s="1"/>
  <c r="T423" i="6"/>
  <c r="U423" i="6"/>
  <c r="V423" i="6"/>
  <c r="W423" i="6"/>
  <c r="X423" i="6"/>
  <c r="R424" i="6"/>
  <c r="S424" i="6" s="1"/>
  <c r="T424" i="6"/>
  <c r="U424" i="6"/>
  <c r="V424" i="6"/>
  <c r="W424" i="6"/>
  <c r="X424" i="6"/>
  <c r="R425" i="6"/>
  <c r="S425" i="6" s="1"/>
  <c r="T425" i="6"/>
  <c r="U425" i="6"/>
  <c r="V425" i="6"/>
  <c r="W425" i="6"/>
  <c r="X425" i="6"/>
  <c r="R426" i="6"/>
  <c r="S426" i="6"/>
  <c r="T426" i="6"/>
  <c r="U426" i="6"/>
  <c r="V426" i="6"/>
  <c r="W426" i="6"/>
  <c r="X426" i="6"/>
  <c r="R427" i="6"/>
  <c r="S427" i="6" s="1"/>
  <c r="T427" i="6"/>
  <c r="U427" i="6"/>
  <c r="V427" i="6"/>
  <c r="W427" i="6"/>
  <c r="X427" i="6"/>
  <c r="R428" i="6"/>
  <c r="S428" i="6" s="1"/>
  <c r="T428" i="6"/>
  <c r="U428" i="6"/>
  <c r="V428" i="6"/>
  <c r="W428" i="6"/>
  <c r="X428" i="6"/>
  <c r="R429" i="6"/>
  <c r="S429" i="6" s="1"/>
  <c r="T429" i="6"/>
  <c r="U429" i="6"/>
  <c r="V429" i="6"/>
  <c r="W429" i="6"/>
  <c r="X429" i="6"/>
  <c r="R430" i="6"/>
  <c r="S430" i="6"/>
  <c r="T430" i="6"/>
  <c r="U430" i="6"/>
  <c r="V430" i="6"/>
  <c r="W430" i="6"/>
  <c r="X430" i="6"/>
  <c r="R431" i="6"/>
  <c r="S431" i="6" s="1"/>
  <c r="T431" i="6"/>
  <c r="U431" i="6"/>
  <c r="V431" i="6"/>
  <c r="W431" i="6"/>
  <c r="X431" i="6"/>
  <c r="R432" i="6"/>
  <c r="S432" i="6" s="1"/>
  <c r="T432" i="6"/>
  <c r="U432" i="6"/>
  <c r="V432" i="6"/>
  <c r="W432" i="6"/>
  <c r="X432" i="6"/>
  <c r="R433" i="6"/>
  <c r="S433" i="6" s="1"/>
  <c r="T433" i="6"/>
  <c r="U433" i="6"/>
  <c r="V433" i="6"/>
  <c r="W433" i="6"/>
  <c r="X433" i="6"/>
  <c r="R434" i="6"/>
  <c r="S434" i="6" s="1"/>
  <c r="T434" i="6"/>
  <c r="U434" i="6"/>
  <c r="V434" i="6"/>
  <c r="W434" i="6"/>
  <c r="X434" i="6"/>
  <c r="R435" i="6"/>
  <c r="S435" i="6" s="1"/>
  <c r="T435" i="6"/>
  <c r="U435" i="6"/>
  <c r="V435" i="6"/>
  <c r="W435" i="6"/>
  <c r="X435" i="6"/>
  <c r="R436" i="6"/>
  <c r="S436" i="6" s="1"/>
  <c r="T436" i="6"/>
  <c r="U436" i="6"/>
  <c r="V436" i="6"/>
  <c r="W436" i="6"/>
  <c r="X436" i="6"/>
  <c r="R437" i="6"/>
  <c r="S437" i="6" s="1"/>
  <c r="T437" i="6"/>
  <c r="U437" i="6"/>
  <c r="V437" i="6"/>
  <c r="W437" i="6"/>
  <c r="X437" i="6"/>
  <c r="R438" i="6"/>
  <c r="S438" i="6"/>
  <c r="T438" i="6"/>
  <c r="U438" i="6"/>
  <c r="V438" i="6"/>
  <c r="W438" i="6"/>
  <c r="X438" i="6"/>
  <c r="R439" i="6"/>
  <c r="S439" i="6" s="1"/>
  <c r="T439" i="6"/>
  <c r="U439" i="6"/>
  <c r="V439" i="6"/>
  <c r="W439" i="6"/>
  <c r="X439" i="6"/>
  <c r="R440" i="6"/>
  <c r="S440" i="6" s="1"/>
  <c r="T440" i="6"/>
  <c r="U440" i="6"/>
  <c r="V440" i="6"/>
  <c r="W440" i="6"/>
  <c r="X440" i="6"/>
  <c r="R441" i="6"/>
  <c r="S441" i="6" s="1"/>
  <c r="T441" i="6"/>
  <c r="U441" i="6"/>
  <c r="V441" i="6"/>
  <c r="W441" i="6"/>
  <c r="X441" i="6"/>
  <c r="R442" i="6"/>
  <c r="S442" i="6" s="1"/>
  <c r="T442" i="6"/>
  <c r="U442" i="6"/>
  <c r="V442" i="6"/>
  <c r="W442" i="6"/>
  <c r="X442" i="6"/>
  <c r="R443" i="6"/>
  <c r="S443" i="6" s="1"/>
  <c r="T443" i="6"/>
  <c r="U443" i="6"/>
  <c r="V443" i="6"/>
  <c r="W443" i="6"/>
  <c r="X443" i="6"/>
  <c r="R444" i="6"/>
  <c r="S444" i="6" s="1"/>
  <c r="T444" i="6"/>
  <c r="U444" i="6"/>
  <c r="V444" i="6"/>
  <c r="W444" i="6"/>
  <c r="X444" i="6"/>
  <c r="R445" i="6"/>
  <c r="S445" i="6" s="1"/>
  <c r="T445" i="6"/>
  <c r="U445" i="6"/>
  <c r="V445" i="6"/>
  <c r="W445" i="6"/>
  <c r="X445" i="6"/>
  <c r="R446" i="6"/>
  <c r="S446" i="6"/>
  <c r="T446" i="6"/>
  <c r="U446" i="6"/>
  <c r="V446" i="6"/>
  <c r="W446" i="6"/>
  <c r="X446" i="6"/>
  <c r="R447" i="6"/>
  <c r="S447" i="6" s="1"/>
  <c r="T447" i="6"/>
  <c r="U447" i="6"/>
  <c r="V447" i="6"/>
  <c r="W447" i="6"/>
  <c r="X447" i="6"/>
  <c r="R448" i="6"/>
  <c r="S448" i="6" s="1"/>
  <c r="T448" i="6"/>
  <c r="U448" i="6"/>
  <c r="V448" i="6"/>
  <c r="W448" i="6"/>
  <c r="X448" i="6"/>
  <c r="R449" i="6"/>
  <c r="S449" i="6" s="1"/>
  <c r="T449" i="6"/>
  <c r="U449" i="6"/>
  <c r="V449" i="6"/>
  <c r="W449" i="6"/>
  <c r="X449" i="6"/>
  <c r="R450" i="6"/>
  <c r="S450" i="6" s="1"/>
  <c r="T450" i="6"/>
  <c r="U450" i="6"/>
  <c r="V450" i="6"/>
  <c r="W450" i="6"/>
  <c r="X450" i="6"/>
  <c r="R451" i="6"/>
  <c r="S451" i="6" s="1"/>
  <c r="T451" i="6"/>
  <c r="U451" i="6"/>
  <c r="V451" i="6"/>
  <c r="W451" i="6"/>
  <c r="X451" i="6"/>
  <c r="R452" i="6"/>
  <c r="S452" i="6"/>
  <c r="T452" i="6"/>
  <c r="U452" i="6"/>
  <c r="V452" i="6"/>
  <c r="W452" i="6"/>
  <c r="X452" i="6"/>
  <c r="R453" i="6"/>
  <c r="S453" i="6" s="1"/>
  <c r="T453" i="6"/>
  <c r="U453" i="6"/>
  <c r="V453" i="6"/>
  <c r="W453" i="6"/>
  <c r="X453" i="6"/>
  <c r="R454" i="6"/>
  <c r="S454" i="6" s="1"/>
  <c r="T454" i="6"/>
  <c r="U454" i="6"/>
  <c r="V454" i="6"/>
  <c r="W454" i="6"/>
  <c r="X454" i="6"/>
  <c r="R455" i="6"/>
  <c r="S455" i="6" s="1"/>
  <c r="T455" i="6"/>
  <c r="U455" i="6"/>
  <c r="V455" i="6"/>
  <c r="W455" i="6"/>
  <c r="X455" i="6"/>
  <c r="R456" i="6"/>
  <c r="S456" i="6"/>
  <c r="T456" i="6"/>
  <c r="U456" i="6"/>
  <c r="V456" i="6"/>
  <c r="W456" i="6"/>
  <c r="X456" i="6"/>
  <c r="R457" i="6"/>
  <c r="S457" i="6" s="1"/>
  <c r="T457" i="6"/>
  <c r="U457" i="6"/>
  <c r="V457" i="6"/>
  <c r="W457" i="6"/>
  <c r="X457" i="6"/>
  <c r="R458" i="6"/>
  <c r="S458" i="6" s="1"/>
  <c r="T458" i="6"/>
  <c r="U458" i="6"/>
  <c r="V458" i="6"/>
  <c r="W458" i="6"/>
  <c r="X458" i="6"/>
  <c r="R459" i="6"/>
  <c r="S459" i="6" s="1"/>
  <c r="T459" i="6"/>
  <c r="U459" i="6"/>
  <c r="V459" i="6"/>
  <c r="W459" i="6"/>
  <c r="X459" i="6"/>
  <c r="R460" i="6"/>
  <c r="S460" i="6"/>
  <c r="T460" i="6"/>
  <c r="U460" i="6"/>
  <c r="V460" i="6"/>
  <c r="W460" i="6"/>
  <c r="X460" i="6"/>
  <c r="R461" i="6"/>
  <c r="S461" i="6" s="1"/>
  <c r="T461" i="6"/>
  <c r="U461" i="6"/>
  <c r="V461" i="6"/>
  <c r="W461" i="6"/>
  <c r="X461" i="6"/>
  <c r="R462" i="6"/>
  <c r="S462" i="6" s="1"/>
  <c r="T462" i="6"/>
  <c r="U462" i="6"/>
  <c r="V462" i="6"/>
  <c r="W462" i="6"/>
  <c r="X462" i="6"/>
  <c r="R463" i="6"/>
  <c r="S463" i="6" s="1"/>
  <c r="T463" i="6"/>
  <c r="U463" i="6"/>
  <c r="V463" i="6"/>
  <c r="W463" i="6"/>
  <c r="X463" i="6"/>
  <c r="R464" i="6"/>
  <c r="S464" i="6"/>
  <c r="T464" i="6"/>
  <c r="U464" i="6"/>
  <c r="V464" i="6"/>
  <c r="W464" i="6"/>
  <c r="X464" i="6"/>
  <c r="R465" i="6"/>
  <c r="S465" i="6" s="1"/>
  <c r="T465" i="6"/>
  <c r="U465" i="6"/>
  <c r="V465" i="6"/>
  <c r="W465" i="6"/>
  <c r="X465" i="6"/>
  <c r="R466" i="6"/>
  <c r="S466" i="6" s="1"/>
  <c r="T466" i="6"/>
  <c r="U466" i="6"/>
  <c r="V466" i="6"/>
  <c r="W466" i="6"/>
  <c r="X466" i="6"/>
  <c r="R467" i="6"/>
  <c r="S467" i="6" s="1"/>
  <c r="T467" i="6"/>
  <c r="U467" i="6"/>
  <c r="V467" i="6"/>
  <c r="W467" i="6"/>
  <c r="X467" i="6"/>
  <c r="R468" i="6"/>
  <c r="S468" i="6"/>
  <c r="T468" i="6"/>
  <c r="U468" i="6"/>
  <c r="V468" i="6"/>
  <c r="W468" i="6"/>
  <c r="X468" i="6"/>
  <c r="R469" i="6"/>
  <c r="S469" i="6" s="1"/>
  <c r="T469" i="6"/>
  <c r="U469" i="6"/>
  <c r="V469" i="6"/>
  <c r="W469" i="6"/>
  <c r="X469" i="6"/>
  <c r="R470" i="6"/>
  <c r="S470" i="6"/>
  <c r="T470" i="6"/>
  <c r="U470" i="6"/>
  <c r="V470" i="6"/>
  <c r="W470" i="6"/>
  <c r="X470" i="6"/>
  <c r="R471" i="6"/>
  <c r="S471" i="6" s="1"/>
  <c r="T471" i="6"/>
  <c r="U471" i="6"/>
  <c r="V471" i="6"/>
  <c r="W471" i="6"/>
  <c r="X471" i="6"/>
  <c r="R472" i="6"/>
  <c r="S472" i="6"/>
  <c r="T472" i="6"/>
  <c r="U472" i="6"/>
  <c r="V472" i="6"/>
  <c r="W472" i="6"/>
  <c r="X472" i="6"/>
  <c r="R473" i="6"/>
  <c r="S473" i="6" s="1"/>
  <c r="T473" i="6"/>
  <c r="U473" i="6"/>
  <c r="V473" i="6"/>
  <c r="W473" i="6"/>
  <c r="X473" i="6"/>
  <c r="R474" i="6"/>
  <c r="S474" i="6"/>
  <c r="T474" i="6"/>
  <c r="U474" i="6"/>
  <c r="V474" i="6"/>
  <c r="W474" i="6"/>
  <c r="X474" i="6"/>
  <c r="R475" i="6"/>
  <c r="S475" i="6" s="1"/>
  <c r="T475" i="6"/>
  <c r="U475" i="6"/>
  <c r="V475" i="6"/>
  <c r="W475" i="6"/>
  <c r="X475" i="6"/>
  <c r="R476" i="6"/>
  <c r="S476" i="6"/>
  <c r="T476" i="6"/>
  <c r="U476" i="6"/>
  <c r="V476" i="6"/>
  <c r="W476" i="6"/>
  <c r="X476" i="6"/>
  <c r="R477" i="6"/>
  <c r="S477" i="6" s="1"/>
  <c r="T477" i="6"/>
  <c r="U477" i="6"/>
  <c r="V477" i="6"/>
  <c r="W477" i="6"/>
  <c r="X477" i="6"/>
  <c r="R478" i="6"/>
  <c r="S478" i="6" s="1"/>
  <c r="T478" i="6"/>
  <c r="U478" i="6"/>
  <c r="V478" i="6"/>
  <c r="W478" i="6"/>
  <c r="X478" i="6"/>
  <c r="R479" i="6"/>
  <c r="S479" i="6" s="1"/>
  <c r="T479" i="6"/>
  <c r="U479" i="6"/>
  <c r="V479" i="6"/>
  <c r="W479" i="6"/>
  <c r="X479" i="6"/>
  <c r="R480" i="6"/>
  <c r="S480" i="6"/>
  <c r="T480" i="6"/>
  <c r="U480" i="6"/>
  <c r="V480" i="6"/>
  <c r="W480" i="6"/>
  <c r="X480" i="6"/>
  <c r="R481" i="6"/>
  <c r="S481" i="6" s="1"/>
  <c r="T481" i="6"/>
  <c r="U481" i="6"/>
  <c r="V481" i="6"/>
  <c r="W481" i="6"/>
  <c r="X481" i="6"/>
  <c r="R482" i="6"/>
  <c r="S482" i="6" s="1"/>
  <c r="T482" i="6"/>
  <c r="U482" i="6"/>
  <c r="V482" i="6"/>
  <c r="W482" i="6"/>
  <c r="X482" i="6"/>
  <c r="R483" i="6"/>
  <c r="S483" i="6" s="1"/>
  <c r="T483" i="6"/>
  <c r="U483" i="6"/>
  <c r="V483" i="6"/>
  <c r="W483" i="6"/>
  <c r="X483" i="6"/>
  <c r="R484" i="6"/>
  <c r="S484" i="6"/>
  <c r="T484" i="6"/>
  <c r="U484" i="6"/>
  <c r="V484" i="6"/>
  <c r="W484" i="6"/>
  <c r="X484" i="6"/>
  <c r="R485" i="6"/>
  <c r="S485" i="6" s="1"/>
  <c r="T485" i="6"/>
  <c r="U485" i="6"/>
  <c r="V485" i="6"/>
  <c r="W485" i="6"/>
  <c r="X485" i="6"/>
  <c r="R486" i="6"/>
  <c r="S486" i="6" s="1"/>
  <c r="T486" i="6"/>
  <c r="U486" i="6"/>
  <c r="V486" i="6"/>
  <c r="W486" i="6"/>
  <c r="X486" i="6"/>
  <c r="R487" i="6"/>
  <c r="S487" i="6" s="1"/>
  <c r="T487" i="6"/>
  <c r="U487" i="6"/>
  <c r="V487" i="6"/>
  <c r="W487" i="6"/>
  <c r="X487" i="6"/>
  <c r="R488" i="6"/>
  <c r="S488" i="6"/>
  <c r="T488" i="6"/>
  <c r="U488" i="6"/>
  <c r="V488" i="6"/>
  <c r="W488" i="6"/>
  <c r="X488" i="6"/>
  <c r="R489" i="6"/>
  <c r="S489" i="6" s="1"/>
  <c r="T489" i="6"/>
  <c r="U489" i="6"/>
  <c r="V489" i="6"/>
  <c r="W489" i="6"/>
  <c r="X489" i="6"/>
  <c r="R490" i="6"/>
  <c r="S490" i="6" s="1"/>
  <c r="T490" i="6"/>
  <c r="U490" i="6"/>
  <c r="V490" i="6"/>
  <c r="W490" i="6"/>
  <c r="X490" i="6"/>
  <c r="R491" i="6"/>
  <c r="S491" i="6" s="1"/>
  <c r="T491" i="6"/>
  <c r="U491" i="6"/>
  <c r="V491" i="6"/>
  <c r="W491" i="6"/>
  <c r="X491" i="6"/>
  <c r="R492" i="6"/>
  <c r="S492" i="6" s="1"/>
  <c r="T492" i="6"/>
  <c r="U492" i="6"/>
  <c r="V492" i="6"/>
  <c r="W492" i="6"/>
  <c r="X492" i="6"/>
  <c r="R493" i="6"/>
  <c r="S493" i="6" s="1"/>
  <c r="T493" i="6"/>
  <c r="U493" i="6"/>
  <c r="V493" i="6"/>
  <c r="W493" i="6"/>
  <c r="X493" i="6"/>
  <c r="R494" i="6"/>
  <c r="S494" i="6" s="1"/>
  <c r="T494" i="6"/>
  <c r="U494" i="6"/>
  <c r="V494" i="6"/>
  <c r="W494" i="6"/>
  <c r="X494" i="6"/>
  <c r="R495" i="6"/>
  <c r="S495" i="6" s="1"/>
  <c r="T495" i="6"/>
  <c r="U495" i="6"/>
  <c r="V495" i="6"/>
  <c r="W495" i="6"/>
  <c r="X495" i="6"/>
  <c r="R496" i="6"/>
  <c r="S496" i="6"/>
  <c r="T496" i="6"/>
  <c r="U496" i="6"/>
  <c r="V496" i="6"/>
  <c r="W496" i="6"/>
  <c r="X496" i="6"/>
  <c r="R497" i="6"/>
  <c r="S497" i="6" s="1"/>
  <c r="T497" i="6"/>
  <c r="U497" i="6"/>
  <c r="V497" i="6"/>
  <c r="W497" i="6"/>
  <c r="X497" i="6"/>
  <c r="R498" i="6"/>
  <c r="S498" i="6" s="1"/>
  <c r="T498" i="6"/>
  <c r="U498" i="6"/>
  <c r="V498" i="6"/>
  <c r="W498" i="6"/>
  <c r="X498" i="6"/>
  <c r="R499" i="6"/>
  <c r="S499" i="6" s="1"/>
  <c r="T499" i="6"/>
  <c r="U499" i="6"/>
  <c r="V499" i="6"/>
  <c r="W499" i="6"/>
  <c r="X499" i="6"/>
  <c r="R500" i="6"/>
  <c r="S500" i="6"/>
  <c r="T500" i="6"/>
  <c r="U500" i="6"/>
  <c r="V500" i="6"/>
  <c r="W500" i="6"/>
  <c r="X500" i="6"/>
  <c r="R501" i="6"/>
  <c r="S501" i="6" s="1"/>
  <c r="T501" i="6"/>
  <c r="U501" i="6"/>
  <c r="V501" i="6"/>
  <c r="W501" i="6"/>
  <c r="X501" i="6"/>
  <c r="R502" i="6"/>
  <c r="S502" i="6" s="1"/>
  <c r="T502" i="6"/>
  <c r="U502" i="6"/>
  <c r="V502" i="6"/>
  <c r="W502" i="6"/>
  <c r="X502" i="6"/>
  <c r="R503" i="6"/>
  <c r="S503" i="6" s="1"/>
  <c r="T503" i="6"/>
  <c r="U503" i="6"/>
  <c r="V503" i="6"/>
  <c r="W503" i="6"/>
  <c r="X503" i="6"/>
  <c r="R504" i="6"/>
  <c r="S504" i="6"/>
  <c r="T504" i="6"/>
  <c r="U504" i="6"/>
  <c r="V504" i="6"/>
  <c r="W504" i="6"/>
  <c r="X504" i="6"/>
  <c r="R505" i="6"/>
  <c r="S505" i="6" s="1"/>
  <c r="T505" i="6"/>
  <c r="U505" i="6"/>
  <c r="V505" i="6"/>
  <c r="W505" i="6"/>
  <c r="X505" i="6"/>
  <c r="R506" i="6"/>
  <c r="S506" i="6"/>
  <c r="T506" i="6"/>
  <c r="U506" i="6"/>
  <c r="V506" i="6"/>
  <c r="W506" i="6"/>
  <c r="X506" i="6"/>
  <c r="R507" i="6"/>
  <c r="S507" i="6" s="1"/>
  <c r="T507" i="6"/>
  <c r="U507" i="6"/>
  <c r="V507" i="6"/>
  <c r="W507" i="6"/>
  <c r="X507" i="6"/>
  <c r="R508" i="6"/>
  <c r="S508" i="6"/>
  <c r="T508" i="6"/>
  <c r="U508" i="6"/>
  <c r="V508" i="6"/>
  <c r="W508" i="6"/>
  <c r="X508" i="6"/>
  <c r="R509" i="6"/>
  <c r="S509" i="6" s="1"/>
  <c r="T509" i="6"/>
  <c r="U509" i="6"/>
  <c r="V509" i="6"/>
  <c r="W509" i="6"/>
  <c r="X509" i="6"/>
  <c r="R510" i="6"/>
  <c r="S510" i="6"/>
  <c r="T510" i="6"/>
  <c r="U510" i="6"/>
  <c r="V510" i="6"/>
  <c r="W510" i="6"/>
  <c r="X510" i="6"/>
  <c r="R511" i="6"/>
  <c r="S511" i="6" s="1"/>
  <c r="T511" i="6"/>
  <c r="U511" i="6"/>
  <c r="V511" i="6"/>
  <c r="W511" i="6"/>
  <c r="X511" i="6"/>
  <c r="R512" i="6"/>
  <c r="S512" i="6"/>
  <c r="T512" i="6"/>
  <c r="U512" i="6"/>
  <c r="V512" i="6"/>
  <c r="W512" i="6"/>
  <c r="X512" i="6"/>
  <c r="R513" i="6"/>
  <c r="S513" i="6" s="1"/>
  <c r="T513" i="6"/>
  <c r="U513" i="6"/>
  <c r="V513" i="6"/>
  <c r="W513" i="6"/>
  <c r="X513" i="6"/>
  <c r="R514" i="6"/>
  <c r="S514" i="6" s="1"/>
  <c r="T514" i="6"/>
  <c r="U514" i="6"/>
  <c r="V514" i="6"/>
  <c r="W514" i="6"/>
  <c r="X514" i="6"/>
  <c r="R515" i="6"/>
  <c r="S515" i="6" s="1"/>
  <c r="T515" i="6"/>
  <c r="U515" i="6"/>
  <c r="V515" i="6"/>
  <c r="W515" i="6"/>
  <c r="X515" i="6"/>
  <c r="R516" i="6"/>
  <c r="S516" i="6" s="1"/>
  <c r="T516" i="6"/>
  <c r="U516" i="6"/>
  <c r="V516" i="6"/>
  <c r="W516" i="6"/>
  <c r="X516" i="6"/>
  <c r="R517" i="6"/>
  <c r="S517" i="6"/>
  <c r="T517" i="6"/>
  <c r="U517" i="6"/>
  <c r="V517" i="6"/>
  <c r="W517" i="6"/>
  <c r="X517" i="6"/>
  <c r="R518" i="6"/>
  <c r="S518" i="6" s="1"/>
  <c r="T518" i="6"/>
  <c r="U518" i="6"/>
  <c r="V518" i="6"/>
  <c r="W518" i="6"/>
  <c r="X518" i="6"/>
  <c r="R519" i="6"/>
  <c r="S519" i="6" s="1"/>
  <c r="T519" i="6"/>
  <c r="U519" i="6"/>
  <c r="V519" i="6"/>
  <c r="W519" i="6"/>
  <c r="X519" i="6"/>
  <c r="R520" i="6"/>
  <c r="S520" i="6" s="1"/>
  <c r="T520" i="6"/>
  <c r="U520" i="6"/>
  <c r="V520" i="6"/>
  <c r="W520" i="6"/>
  <c r="X520" i="6"/>
  <c r="R521" i="6"/>
  <c r="S521" i="6"/>
  <c r="T521" i="6"/>
  <c r="U521" i="6"/>
  <c r="V521" i="6"/>
  <c r="W521" i="6"/>
  <c r="X521" i="6"/>
  <c r="R522" i="6"/>
  <c r="S522" i="6" s="1"/>
  <c r="T522" i="6"/>
  <c r="U522" i="6"/>
  <c r="V522" i="6"/>
  <c r="W522" i="6"/>
  <c r="X522" i="6"/>
  <c r="R523" i="6"/>
  <c r="S523" i="6" s="1"/>
  <c r="T523" i="6"/>
  <c r="U523" i="6"/>
  <c r="V523" i="6"/>
  <c r="W523" i="6"/>
  <c r="X523" i="6"/>
  <c r="R524" i="6"/>
  <c r="S524" i="6" s="1"/>
  <c r="T524" i="6"/>
  <c r="U524" i="6"/>
  <c r="V524" i="6"/>
  <c r="W524" i="6"/>
  <c r="X524" i="6"/>
  <c r="R525" i="6"/>
  <c r="S525" i="6"/>
  <c r="T525" i="6"/>
  <c r="U525" i="6"/>
  <c r="V525" i="6"/>
  <c r="W525" i="6"/>
  <c r="X525" i="6"/>
  <c r="R526" i="6"/>
  <c r="S526" i="6" s="1"/>
  <c r="T526" i="6"/>
  <c r="U526" i="6"/>
  <c r="V526" i="6"/>
  <c r="W526" i="6"/>
  <c r="X526" i="6"/>
  <c r="R527" i="6"/>
  <c r="S527" i="6" s="1"/>
  <c r="T527" i="6"/>
  <c r="U527" i="6"/>
  <c r="V527" i="6"/>
  <c r="W527" i="6"/>
  <c r="X527" i="6"/>
  <c r="R528" i="6"/>
  <c r="S528" i="6" s="1"/>
  <c r="T528" i="6"/>
  <c r="U528" i="6"/>
  <c r="V528" i="6"/>
  <c r="W528" i="6"/>
  <c r="X528" i="6"/>
  <c r="R529" i="6"/>
  <c r="S529" i="6" s="1"/>
  <c r="T529" i="6"/>
  <c r="U529" i="6"/>
  <c r="V529" i="6"/>
  <c r="W529" i="6"/>
  <c r="X529" i="6"/>
  <c r="R530" i="6"/>
  <c r="S530" i="6" s="1"/>
  <c r="T530" i="6"/>
  <c r="U530" i="6"/>
  <c r="V530" i="6"/>
  <c r="W530" i="6"/>
  <c r="X530" i="6"/>
  <c r="R531" i="6"/>
  <c r="S531" i="6"/>
  <c r="T531" i="6"/>
  <c r="U531" i="6"/>
  <c r="V531" i="6"/>
  <c r="W531" i="6"/>
  <c r="X531" i="6"/>
  <c r="R532" i="6"/>
  <c r="S532" i="6" s="1"/>
  <c r="T532" i="6"/>
  <c r="U532" i="6"/>
  <c r="V532" i="6"/>
  <c r="W532" i="6"/>
  <c r="X532" i="6"/>
  <c r="R533" i="6"/>
  <c r="S533" i="6" s="1"/>
  <c r="T533" i="6"/>
  <c r="U533" i="6"/>
  <c r="V533" i="6"/>
  <c r="W533" i="6"/>
  <c r="X533" i="6"/>
  <c r="R534" i="6"/>
  <c r="S534" i="6" s="1"/>
  <c r="T534" i="6"/>
  <c r="U534" i="6"/>
  <c r="V534" i="6"/>
  <c r="W534" i="6"/>
  <c r="X534" i="6"/>
  <c r="R535" i="6"/>
  <c r="S535" i="6"/>
  <c r="T535" i="6"/>
  <c r="U535" i="6"/>
  <c r="V535" i="6"/>
  <c r="W535" i="6"/>
  <c r="X535" i="6"/>
  <c r="R536" i="6"/>
  <c r="S536" i="6" s="1"/>
  <c r="T536" i="6"/>
  <c r="U536" i="6"/>
  <c r="V536" i="6"/>
  <c r="W536" i="6"/>
  <c r="X536" i="6"/>
  <c r="R537" i="6"/>
  <c r="S537" i="6" s="1"/>
  <c r="T537" i="6"/>
  <c r="U537" i="6"/>
  <c r="V537" i="6"/>
  <c r="W537" i="6"/>
  <c r="X537" i="6"/>
  <c r="R538" i="6"/>
  <c r="S538" i="6" s="1"/>
  <c r="T538" i="6"/>
  <c r="U538" i="6"/>
  <c r="V538" i="6"/>
  <c r="W538" i="6"/>
  <c r="X538" i="6"/>
  <c r="R539" i="6"/>
  <c r="S539" i="6"/>
  <c r="T539" i="6"/>
  <c r="U539" i="6"/>
  <c r="V539" i="6"/>
  <c r="W539" i="6"/>
  <c r="X539" i="6"/>
  <c r="R540" i="6"/>
  <c r="S540" i="6" s="1"/>
  <c r="T540" i="6"/>
  <c r="U540" i="6"/>
  <c r="V540" i="6"/>
  <c r="W540" i="6"/>
  <c r="X540" i="6"/>
  <c r="R541" i="6"/>
  <c r="S541" i="6" s="1"/>
  <c r="T541" i="6"/>
  <c r="U541" i="6"/>
  <c r="V541" i="6"/>
  <c r="W541" i="6"/>
  <c r="X541" i="6"/>
  <c r="R542" i="6"/>
  <c r="S542" i="6" s="1"/>
  <c r="T542" i="6"/>
  <c r="U542" i="6"/>
  <c r="V542" i="6"/>
  <c r="W542" i="6"/>
  <c r="X542" i="6"/>
  <c r="R543" i="6"/>
  <c r="S543" i="6"/>
  <c r="T543" i="6"/>
  <c r="U543" i="6"/>
  <c r="V543" i="6"/>
  <c r="W543" i="6"/>
  <c r="X543" i="6"/>
  <c r="R544" i="6"/>
  <c r="S544" i="6" s="1"/>
  <c r="T544" i="6"/>
  <c r="U544" i="6"/>
  <c r="V544" i="6"/>
  <c r="W544" i="6"/>
  <c r="X544" i="6"/>
  <c r="R545" i="6"/>
  <c r="S545" i="6" s="1"/>
  <c r="T545" i="6"/>
  <c r="U545" i="6"/>
  <c r="V545" i="6"/>
  <c r="W545" i="6"/>
  <c r="X545" i="6"/>
  <c r="R546" i="6"/>
  <c r="S546" i="6" s="1"/>
  <c r="T546" i="6"/>
  <c r="U546" i="6"/>
  <c r="V546" i="6"/>
  <c r="W546" i="6"/>
  <c r="X546" i="6"/>
  <c r="R547" i="6"/>
  <c r="S547" i="6" s="1"/>
  <c r="T547" i="6"/>
  <c r="U547" i="6"/>
  <c r="V547" i="6"/>
  <c r="W547" i="6"/>
  <c r="X547" i="6"/>
  <c r="R548" i="6"/>
  <c r="S548" i="6" s="1"/>
  <c r="T548" i="6"/>
  <c r="U548" i="6"/>
  <c r="V548" i="6"/>
  <c r="W548" i="6"/>
  <c r="X548" i="6"/>
  <c r="R549" i="6"/>
  <c r="S549" i="6"/>
  <c r="T549" i="6"/>
  <c r="U549" i="6"/>
  <c r="V549" i="6"/>
  <c r="W549" i="6"/>
  <c r="X549" i="6"/>
  <c r="R550" i="6"/>
  <c r="S550" i="6" s="1"/>
  <c r="T550" i="6"/>
  <c r="U550" i="6"/>
  <c r="V550" i="6"/>
  <c r="W550" i="6"/>
  <c r="X550" i="6"/>
  <c r="R551" i="6"/>
  <c r="S551" i="6" s="1"/>
  <c r="T551" i="6"/>
  <c r="U551" i="6"/>
  <c r="V551" i="6"/>
  <c r="W551" i="6"/>
  <c r="X551" i="6"/>
  <c r="R552" i="6"/>
  <c r="S552" i="6" s="1"/>
  <c r="T552" i="6"/>
  <c r="U552" i="6"/>
  <c r="V552" i="6"/>
  <c r="W552" i="6"/>
  <c r="X552" i="6"/>
  <c r="R553" i="6"/>
  <c r="S553" i="6"/>
  <c r="T553" i="6"/>
  <c r="U553" i="6"/>
  <c r="V553" i="6"/>
  <c r="W553" i="6"/>
  <c r="X553" i="6"/>
  <c r="R554" i="6"/>
  <c r="S554" i="6" s="1"/>
  <c r="T554" i="6"/>
  <c r="U554" i="6"/>
  <c r="V554" i="6"/>
  <c r="W554" i="6"/>
  <c r="X554" i="6"/>
  <c r="R555" i="6"/>
  <c r="S555" i="6" s="1"/>
  <c r="T555" i="6"/>
  <c r="U555" i="6"/>
  <c r="V555" i="6"/>
  <c r="W555" i="6"/>
  <c r="X555" i="6"/>
  <c r="R556" i="6"/>
  <c r="S556" i="6" s="1"/>
  <c r="T556" i="6"/>
  <c r="U556" i="6"/>
  <c r="V556" i="6"/>
  <c r="W556" i="6"/>
  <c r="X556" i="6"/>
  <c r="R557" i="6"/>
  <c r="S557" i="6"/>
  <c r="T557" i="6"/>
  <c r="U557" i="6"/>
  <c r="V557" i="6"/>
  <c r="W557" i="6"/>
  <c r="X557" i="6"/>
  <c r="R558" i="6"/>
  <c r="S558" i="6" s="1"/>
  <c r="T558" i="6"/>
  <c r="U558" i="6"/>
  <c r="V558" i="6"/>
  <c r="W558" i="6"/>
  <c r="X558" i="6"/>
  <c r="R559" i="6"/>
  <c r="S559" i="6" s="1"/>
  <c r="T559" i="6"/>
  <c r="U559" i="6"/>
  <c r="V559" i="6"/>
  <c r="W559" i="6"/>
  <c r="X559" i="6"/>
  <c r="R560" i="6"/>
  <c r="S560" i="6" s="1"/>
  <c r="T560" i="6"/>
  <c r="U560" i="6"/>
  <c r="V560" i="6"/>
  <c r="W560" i="6"/>
  <c r="X560" i="6"/>
  <c r="R561" i="6"/>
  <c r="S561" i="6" s="1"/>
  <c r="T561" i="6"/>
  <c r="U561" i="6"/>
  <c r="V561" i="6"/>
  <c r="W561" i="6"/>
  <c r="X561" i="6"/>
  <c r="R562" i="6"/>
  <c r="S562" i="6" s="1"/>
  <c r="T562" i="6"/>
  <c r="U562" i="6"/>
  <c r="V562" i="6"/>
  <c r="W562" i="6"/>
  <c r="X562" i="6"/>
  <c r="R563" i="6"/>
  <c r="S563" i="6" s="1"/>
  <c r="T563" i="6"/>
  <c r="U563" i="6"/>
  <c r="V563" i="6"/>
  <c r="W563" i="6"/>
  <c r="X563" i="6"/>
  <c r="R564" i="6"/>
  <c r="S564" i="6" s="1"/>
  <c r="T564" i="6"/>
  <c r="U564" i="6"/>
  <c r="V564" i="6"/>
  <c r="W564" i="6"/>
  <c r="X564" i="6"/>
  <c r="R565" i="6"/>
  <c r="S565" i="6"/>
  <c r="T565" i="6"/>
  <c r="U565" i="6"/>
  <c r="V565" i="6"/>
  <c r="W565" i="6"/>
  <c r="X565" i="6"/>
  <c r="R566" i="6"/>
  <c r="S566" i="6" s="1"/>
  <c r="T566" i="6"/>
  <c r="U566" i="6"/>
  <c r="V566" i="6"/>
  <c r="W566" i="6"/>
  <c r="X566" i="6"/>
  <c r="R567" i="6"/>
  <c r="S567" i="6" s="1"/>
  <c r="T567" i="6"/>
  <c r="U567" i="6"/>
  <c r="V567" i="6"/>
  <c r="W567" i="6"/>
  <c r="X567" i="6"/>
  <c r="R568" i="6"/>
  <c r="S568" i="6" s="1"/>
  <c r="T568" i="6"/>
  <c r="U568" i="6"/>
  <c r="V568" i="6"/>
  <c r="W568" i="6"/>
  <c r="X568" i="6"/>
  <c r="R569" i="6"/>
  <c r="S569" i="6"/>
  <c r="T569" i="6"/>
  <c r="U569" i="6"/>
  <c r="V569" i="6"/>
  <c r="W569" i="6"/>
  <c r="X569" i="6"/>
  <c r="R570" i="6"/>
  <c r="S570" i="6" s="1"/>
  <c r="T570" i="6"/>
  <c r="U570" i="6"/>
  <c r="V570" i="6"/>
  <c r="W570" i="6"/>
  <c r="X570" i="6"/>
  <c r="R571" i="6"/>
  <c r="S571" i="6" s="1"/>
  <c r="T571" i="6"/>
  <c r="U571" i="6"/>
  <c r="V571" i="6"/>
  <c r="W571" i="6"/>
  <c r="X571" i="6"/>
  <c r="R572" i="6"/>
  <c r="S572" i="6" s="1"/>
  <c r="T572" i="6"/>
  <c r="U572" i="6"/>
  <c r="V572" i="6"/>
  <c r="W572" i="6"/>
  <c r="X572" i="6"/>
  <c r="R573" i="6"/>
  <c r="S573" i="6"/>
  <c r="T573" i="6"/>
  <c r="U573" i="6"/>
  <c r="V573" i="6"/>
  <c r="W573" i="6"/>
  <c r="X573" i="6"/>
  <c r="R574" i="6"/>
  <c r="S574" i="6" s="1"/>
  <c r="T574" i="6"/>
  <c r="U574" i="6"/>
  <c r="V574" i="6"/>
  <c r="W574" i="6"/>
  <c r="X574" i="6"/>
  <c r="R575" i="6"/>
  <c r="S575" i="6" s="1"/>
  <c r="T575" i="6"/>
  <c r="U575" i="6"/>
  <c r="V575" i="6"/>
  <c r="W575" i="6"/>
  <c r="X575" i="6"/>
  <c r="R576" i="6"/>
  <c r="S576" i="6" s="1"/>
  <c r="T576" i="6"/>
  <c r="U576" i="6"/>
  <c r="V576" i="6"/>
  <c r="W576" i="6"/>
  <c r="X576" i="6"/>
  <c r="R577" i="6"/>
  <c r="S577" i="6"/>
  <c r="T577" i="6"/>
  <c r="U577" i="6"/>
  <c r="V577" i="6"/>
  <c r="W577" i="6"/>
  <c r="X577" i="6"/>
  <c r="R578" i="6"/>
  <c r="S578" i="6" s="1"/>
  <c r="T578" i="6"/>
  <c r="U578" i="6"/>
  <c r="V578" i="6"/>
  <c r="W578" i="6"/>
  <c r="X578" i="6"/>
  <c r="R579" i="6"/>
  <c r="S579" i="6" s="1"/>
  <c r="T579" i="6"/>
  <c r="U579" i="6"/>
  <c r="V579" i="6"/>
  <c r="W579" i="6"/>
  <c r="X579" i="6"/>
  <c r="R580" i="6"/>
  <c r="S580" i="6" s="1"/>
  <c r="T580" i="6"/>
  <c r="U580" i="6"/>
  <c r="V580" i="6"/>
  <c r="W580" i="6"/>
  <c r="X580" i="6"/>
  <c r="R581" i="6"/>
  <c r="S581" i="6"/>
  <c r="T581" i="6"/>
  <c r="U581" i="6"/>
  <c r="V581" i="6"/>
  <c r="W581" i="6"/>
  <c r="X581" i="6"/>
  <c r="R582" i="6"/>
  <c r="S582" i="6" s="1"/>
  <c r="T582" i="6"/>
  <c r="U582" i="6"/>
  <c r="V582" i="6"/>
  <c r="W582" i="6"/>
  <c r="X582" i="6"/>
  <c r="R583" i="6"/>
  <c r="S583" i="6" s="1"/>
  <c r="T583" i="6"/>
  <c r="U583" i="6"/>
  <c r="V583" i="6"/>
  <c r="W583" i="6"/>
  <c r="X583" i="6"/>
  <c r="R584" i="6"/>
  <c r="S584" i="6" s="1"/>
  <c r="T584" i="6"/>
  <c r="U584" i="6"/>
  <c r="V584" i="6"/>
  <c r="W584" i="6"/>
  <c r="X584" i="6"/>
  <c r="R585" i="6"/>
  <c r="S585" i="6"/>
  <c r="T585" i="6"/>
  <c r="U585" i="6"/>
  <c r="V585" i="6"/>
  <c r="W585" i="6"/>
  <c r="X585" i="6"/>
  <c r="R586" i="6"/>
  <c r="S586" i="6" s="1"/>
  <c r="T586" i="6"/>
  <c r="U586" i="6"/>
  <c r="V586" i="6"/>
  <c r="W586" i="6"/>
  <c r="X586" i="6"/>
  <c r="R587" i="6"/>
  <c r="S587" i="6" s="1"/>
  <c r="T587" i="6"/>
  <c r="U587" i="6"/>
  <c r="V587" i="6"/>
  <c r="W587" i="6"/>
  <c r="X587" i="6"/>
  <c r="R588" i="6"/>
  <c r="S588" i="6" s="1"/>
  <c r="T588" i="6"/>
  <c r="U588" i="6"/>
  <c r="V588" i="6"/>
  <c r="W588" i="6"/>
  <c r="X588" i="6"/>
  <c r="R589" i="6"/>
  <c r="S589" i="6"/>
  <c r="T589" i="6"/>
  <c r="U589" i="6"/>
  <c r="V589" i="6"/>
  <c r="W589" i="6"/>
  <c r="X589" i="6"/>
  <c r="R590" i="6"/>
  <c r="S590" i="6" s="1"/>
  <c r="T590" i="6"/>
  <c r="U590" i="6"/>
  <c r="V590" i="6"/>
  <c r="W590" i="6"/>
  <c r="X590" i="6"/>
  <c r="R591" i="6"/>
  <c r="S591" i="6" s="1"/>
  <c r="T591" i="6"/>
  <c r="U591" i="6"/>
  <c r="V591" i="6"/>
  <c r="W591" i="6"/>
  <c r="X591" i="6"/>
  <c r="R592" i="6"/>
  <c r="S592" i="6" s="1"/>
  <c r="T592" i="6"/>
  <c r="U592" i="6"/>
  <c r="V592" i="6"/>
  <c r="W592" i="6"/>
  <c r="X592" i="6"/>
  <c r="R593" i="6"/>
  <c r="S593" i="6"/>
  <c r="T593" i="6"/>
  <c r="U593" i="6"/>
  <c r="V593" i="6"/>
  <c r="W593" i="6"/>
  <c r="X593" i="6"/>
  <c r="R594" i="6"/>
  <c r="S594" i="6" s="1"/>
  <c r="T594" i="6"/>
  <c r="U594" i="6"/>
  <c r="V594" i="6"/>
  <c r="W594" i="6"/>
  <c r="X594" i="6"/>
  <c r="R595" i="6"/>
  <c r="S595" i="6" s="1"/>
  <c r="T595" i="6"/>
  <c r="U595" i="6"/>
  <c r="V595" i="6"/>
  <c r="W595" i="6"/>
  <c r="X595" i="6"/>
  <c r="R596" i="6"/>
  <c r="S596" i="6" s="1"/>
  <c r="T596" i="6"/>
  <c r="U596" i="6"/>
  <c r="V596" i="6"/>
  <c r="W596" i="6"/>
  <c r="X596" i="6"/>
  <c r="R597" i="6"/>
  <c r="S597" i="6"/>
  <c r="T597" i="6"/>
  <c r="U597" i="6"/>
  <c r="V597" i="6"/>
  <c r="W597" i="6"/>
  <c r="X597" i="6"/>
  <c r="R598" i="6"/>
  <c r="S598" i="6" s="1"/>
  <c r="T598" i="6"/>
  <c r="U598" i="6"/>
  <c r="V598" i="6"/>
  <c r="W598" i="6"/>
  <c r="X598" i="6"/>
  <c r="R599" i="6"/>
  <c r="S599" i="6" s="1"/>
  <c r="T599" i="6"/>
  <c r="U599" i="6"/>
  <c r="V599" i="6"/>
  <c r="W599" i="6"/>
  <c r="X599" i="6"/>
  <c r="R600" i="6"/>
  <c r="S600" i="6" s="1"/>
  <c r="T600" i="6"/>
  <c r="U600" i="6"/>
  <c r="V600" i="6"/>
  <c r="W600" i="6"/>
  <c r="X600" i="6"/>
  <c r="R601" i="6"/>
  <c r="S601" i="6"/>
  <c r="T601" i="6"/>
  <c r="U601" i="6"/>
  <c r="V601" i="6"/>
  <c r="W601" i="6"/>
  <c r="X601" i="6"/>
  <c r="R602" i="6"/>
  <c r="S602" i="6" s="1"/>
  <c r="T602" i="6"/>
  <c r="U602" i="6"/>
  <c r="V602" i="6"/>
  <c r="W602" i="6"/>
  <c r="X602" i="6"/>
  <c r="R603" i="6"/>
  <c r="S603" i="6" s="1"/>
  <c r="T603" i="6"/>
  <c r="U603" i="6"/>
  <c r="V603" i="6"/>
  <c r="W603" i="6"/>
  <c r="X603" i="6"/>
  <c r="R604" i="6"/>
  <c r="S604" i="6" s="1"/>
  <c r="T604" i="6"/>
  <c r="U604" i="6"/>
  <c r="V604" i="6"/>
  <c r="W604" i="6"/>
  <c r="X604" i="6"/>
  <c r="R605" i="6"/>
  <c r="S605" i="6"/>
  <c r="T605" i="6"/>
  <c r="U605" i="6"/>
  <c r="V605" i="6"/>
  <c r="W605" i="6"/>
  <c r="X605" i="6"/>
  <c r="R606" i="6"/>
  <c r="S606" i="6" s="1"/>
  <c r="T606" i="6"/>
  <c r="U606" i="6"/>
  <c r="V606" i="6"/>
  <c r="W606" i="6"/>
  <c r="X606" i="6"/>
  <c r="R607" i="6"/>
  <c r="S607" i="6" s="1"/>
  <c r="T607" i="6"/>
  <c r="U607" i="6"/>
  <c r="V607" i="6"/>
  <c r="W607" i="6"/>
  <c r="X607" i="6"/>
  <c r="R608" i="6"/>
  <c r="S608" i="6" s="1"/>
  <c r="T608" i="6"/>
  <c r="U608" i="6"/>
  <c r="V608" i="6"/>
  <c r="W608" i="6"/>
  <c r="X608" i="6"/>
  <c r="R609" i="6"/>
  <c r="S609" i="6"/>
  <c r="T609" i="6"/>
  <c r="U609" i="6"/>
  <c r="V609" i="6"/>
  <c r="W609" i="6"/>
  <c r="X609" i="6"/>
  <c r="R610" i="6"/>
  <c r="S610" i="6" s="1"/>
  <c r="T610" i="6"/>
  <c r="U610" i="6"/>
  <c r="V610" i="6"/>
  <c r="W610" i="6"/>
  <c r="X610" i="6"/>
  <c r="R611" i="6"/>
  <c r="S611" i="6" s="1"/>
  <c r="T611" i="6"/>
  <c r="U611" i="6"/>
  <c r="V611" i="6"/>
  <c r="W611" i="6"/>
  <c r="X611" i="6"/>
  <c r="R612" i="6"/>
  <c r="S612" i="6" s="1"/>
  <c r="T612" i="6"/>
  <c r="U612" i="6"/>
  <c r="V612" i="6"/>
  <c r="W612" i="6"/>
  <c r="X612" i="6"/>
  <c r="R613" i="6"/>
  <c r="S613" i="6"/>
  <c r="T613" i="6"/>
  <c r="U613" i="6"/>
  <c r="V613" i="6"/>
  <c r="W613" i="6"/>
  <c r="X613" i="6"/>
  <c r="R614" i="6"/>
  <c r="S614" i="6" s="1"/>
  <c r="T614" i="6"/>
  <c r="U614" i="6"/>
  <c r="V614" i="6"/>
  <c r="W614" i="6"/>
  <c r="X614" i="6"/>
  <c r="R615" i="6"/>
  <c r="S615" i="6" s="1"/>
  <c r="T615" i="6"/>
  <c r="U615" i="6"/>
  <c r="V615" i="6"/>
  <c r="W615" i="6"/>
  <c r="X615" i="6"/>
  <c r="R616" i="6"/>
  <c r="S616" i="6" s="1"/>
  <c r="T616" i="6"/>
  <c r="U616" i="6"/>
  <c r="V616" i="6"/>
  <c r="W616" i="6"/>
  <c r="X616" i="6"/>
  <c r="R617" i="6"/>
  <c r="S617" i="6"/>
  <c r="T617" i="6"/>
  <c r="U617" i="6"/>
  <c r="V617" i="6"/>
  <c r="W617" i="6"/>
  <c r="X617" i="6"/>
  <c r="R618" i="6"/>
  <c r="S618" i="6" s="1"/>
  <c r="T618" i="6"/>
  <c r="U618" i="6"/>
  <c r="V618" i="6"/>
  <c r="W618" i="6"/>
  <c r="X618" i="6"/>
  <c r="R619" i="6"/>
  <c r="S619" i="6" s="1"/>
  <c r="T619" i="6"/>
  <c r="U619" i="6"/>
  <c r="V619" i="6"/>
  <c r="W619" i="6"/>
  <c r="X619" i="6"/>
  <c r="R620" i="6"/>
  <c r="S620" i="6" s="1"/>
  <c r="T620" i="6"/>
  <c r="U620" i="6"/>
  <c r="V620" i="6"/>
  <c r="W620" i="6"/>
  <c r="X620" i="6"/>
  <c r="R621" i="6"/>
  <c r="S621" i="6"/>
  <c r="T621" i="6"/>
  <c r="U621" i="6"/>
  <c r="V621" i="6"/>
  <c r="W621" i="6"/>
  <c r="X621" i="6"/>
  <c r="R622" i="6"/>
  <c r="S622" i="6" s="1"/>
  <c r="T622" i="6"/>
  <c r="U622" i="6"/>
  <c r="V622" i="6"/>
  <c r="W622" i="6"/>
  <c r="X622" i="6"/>
  <c r="R623" i="6"/>
  <c r="S623" i="6" s="1"/>
  <c r="T623" i="6"/>
  <c r="U623" i="6"/>
  <c r="V623" i="6"/>
  <c r="W623" i="6"/>
  <c r="X623" i="6"/>
  <c r="R624" i="6"/>
  <c r="S624" i="6" s="1"/>
  <c r="T624" i="6"/>
  <c r="U624" i="6"/>
  <c r="V624" i="6"/>
  <c r="W624" i="6"/>
  <c r="X624" i="6"/>
  <c r="R625" i="6"/>
  <c r="S625" i="6"/>
  <c r="T625" i="6"/>
  <c r="U625" i="6"/>
  <c r="V625" i="6"/>
  <c r="W625" i="6"/>
  <c r="X625" i="6"/>
  <c r="R626" i="6"/>
  <c r="S626" i="6" s="1"/>
  <c r="T626" i="6"/>
  <c r="U626" i="6"/>
  <c r="V626" i="6"/>
  <c r="W626" i="6"/>
  <c r="X626" i="6"/>
  <c r="R627" i="6"/>
  <c r="S627" i="6" s="1"/>
  <c r="T627" i="6"/>
  <c r="U627" i="6"/>
  <c r="V627" i="6"/>
  <c r="W627" i="6"/>
  <c r="X627" i="6"/>
  <c r="R628" i="6"/>
  <c r="S628" i="6" s="1"/>
  <c r="T628" i="6"/>
  <c r="U628" i="6"/>
  <c r="V628" i="6"/>
  <c r="W628" i="6"/>
  <c r="X628" i="6"/>
  <c r="R629" i="6"/>
  <c r="S629" i="6" s="1"/>
  <c r="T629" i="6"/>
  <c r="U629" i="6"/>
  <c r="V629" i="6"/>
  <c r="W629" i="6"/>
  <c r="X629" i="6"/>
  <c r="R630" i="6"/>
  <c r="S630" i="6" s="1"/>
  <c r="T630" i="6"/>
  <c r="U630" i="6"/>
  <c r="V630" i="6"/>
  <c r="W630" i="6"/>
  <c r="X630" i="6"/>
  <c r="R631" i="6"/>
  <c r="S631" i="6" s="1"/>
  <c r="T631" i="6"/>
  <c r="U631" i="6"/>
  <c r="V631" i="6"/>
  <c r="W631" i="6"/>
  <c r="X631" i="6"/>
  <c r="R632" i="6"/>
  <c r="S632" i="6" s="1"/>
  <c r="T632" i="6"/>
  <c r="U632" i="6"/>
  <c r="V632" i="6"/>
  <c r="W632" i="6"/>
  <c r="X632" i="6"/>
  <c r="R633" i="6"/>
  <c r="S633" i="6"/>
  <c r="T633" i="6"/>
  <c r="U633" i="6"/>
  <c r="V633" i="6"/>
  <c r="W633" i="6"/>
  <c r="X633" i="6"/>
  <c r="R634" i="6"/>
  <c r="S634" i="6" s="1"/>
  <c r="T634" i="6"/>
  <c r="U634" i="6"/>
  <c r="V634" i="6"/>
  <c r="W634" i="6"/>
  <c r="X634" i="6"/>
  <c r="R635" i="6"/>
  <c r="S635" i="6" s="1"/>
  <c r="T635" i="6"/>
  <c r="U635" i="6"/>
  <c r="V635" i="6"/>
  <c r="W635" i="6"/>
  <c r="X635" i="6"/>
  <c r="R636" i="6"/>
  <c r="S636" i="6" s="1"/>
  <c r="T636" i="6"/>
  <c r="U636" i="6"/>
  <c r="V636" i="6"/>
  <c r="W636" i="6"/>
  <c r="X636" i="6"/>
  <c r="R637" i="6"/>
  <c r="S637" i="6" s="1"/>
  <c r="T637" i="6"/>
  <c r="U637" i="6"/>
  <c r="V637" i="6"/>
  <c r="W637" i="6"/>
  <c r="X637" i="6"/>
  <c r="R638" i="6"/>
  <c r="S638" i="6" s="1"/>
  <c r="T638" i="6"/>
  <c r="U638" i="6"/>
  <c r="V638" i="6"/>
  <c r="W638" i="6"/>
  <c r="X638" i="6"/>
  <c r="R639" i="6"/>
  <c r="S639" i="6" s="1"/>
  <c r="T639" i="6"/>
  <c r="U639" i="6"/>
  <c r="V639" i="6"/>
  <c r="W639" i="6"/>
  <c r="X639" i="6"/>
  <c r="R640" i="6"/>
  <c r="S640" i="6" s="1"/>
  <c r="T640" i="6"/>
  <c r="U640" i="6"/>
  <c r="V640" i="6"/>
  <c r="W640" i="6"/>
  <c r="X640" i="6"/>
  <c r="R641" i="6"/>
  <c r="S641" i="6"/>
  <c r="T641" i="6"/>
  <c r="U641" i="6"/>
  <c r="V641" i="6"/>
  <c r="W641" i="6"/>
  <c r="X641" i="6"/>
  <c r="R642" i="6"/>
  <c r="S642" i="6" s="1"/>
  <c r="T642" i="6"/>
  <c r="U642" i="6"/>
  <c r="V642" i="6"/>
  <c r="W642" i="6"/>
  <c r="X642" i="6"/>
  <c r="R643" i="6"/>
  <c r="S643" i="6" s="1"/>
  <c r="T643" i="6"/>
  <c r="U643" i="6"/>
  <c r="V643" i="6"/>
  <c r="W643" i="6"/>
  <c r="X643" i="6"/>
  <c r="R644" i="6"/>
  <c r="S644" i="6" s="1"/>
  <c r="T644" i="6"/>
  <c r="U644" i="6"/>
  <c r="V644" i="6"/>
  <c r="W644" i="6"/>
  <c r="X644" i="6"/>
  <c r="R645" i="6"/>
  <c r="S645" i="6" s="1"/>
  <c r="T645" i="6"/>
  <c r="U645" i="6"/>
  <c r="V645" i="6"/>
  <c r="W645" i="6"/>
  <c r="X645" i="6"/>
  <c r="R646" i="6"/>
  <c r="S646" i="6" s="1"/>
  <c r="T646" i="6"/>
  <c r="U646" i="6"/>
  <c r="V646" i="6"/>
  <c r="W646" i="6"/>
  <c r="X646" i="6"/>
  <c r="R647" i="6"/>
  <c r="S647" i="6" s="1"/>
  <c r="T647" i="6"/>
  <c r="U647" i="6"/>
  <c r="V647" i="6"/>
  <c r="W647" i="6"/>
  <c r="X647" i="6"/>
  <c r="R648" i="6"/>
  <c r="S648" i="6" s="1"/>
  <c r="T648" i="6"/>
  <c r="U648" i="6"/>
  <c r="V648" i="6"/>
  <c r="W648" i="6"/>
  <c r="X648" i="6"/>
  <c r="R649" i="6"/>
  <c r="S649" i="6"/>
  <c r="T649" i="6"/>
  <c r="U649" i="6"/>
  <c r="V649" i="6"/>
  <c r="W649" i="6"/>
  <c r="X649" i="6"/>
  <c r="R650" i="6"/>
  <c r="S650" i="6" s="1"/>
  <c r="T650" i="6"/>
  <c r="U650" i="6"/>
  <c r="V650" i="6"/>
  <c r="W650" i="6"/>
  <c r="X650" i="6"/>
  <c r="R651" i="6"/>
  <c r="S651" i="6" s="1"/>
  <c r="T651" i="6"/>
  <c r="U651" i="6"/>
  <c r="V651" i="6"/>
  <c r="W651" i="6"/>
  <c r="X651" i="6"/>
  <c r="R652" i="6"/>
  <c r="S652" i="6" s="1"/>
  <c r="T652" i="6"/>
  <c r="U652" i="6"/>
  <c r="V652" i="6"/>
  <c r="W652" i="6"/>
  <c r="X652" i="6"/>
  <c r="R653" i="6"/>
  <c r="S653" i="6" s="1"/>
  <c r="T653" i="6"/>
  <c r="U653" i="6"/>
  <c r="V653" i="6"/>
  <c r="W653" i="6"/>
  <c r="X653" i="6"/>
  <c r="R654" i="6"/>
  <c r="S654" i="6" s="1"/>
  <c r="T654" i="6"/>
  <c r="U654" i="6"/>
  <c r="V654" i="6"/>
  <c r="W654" i="6"/>
  <c r="X654" i="6"/>
  <c r="R655" i="6"/>
  <c r="S655" i="6" s="1"/>
  <c r="T655" i="6"/>
  <c r="U655" i="6"/>
  <c r="V655" i="6"/>
  <c r="W655" i="6"/>
  <c r="X655" i="6"/>
  <c r="R656" i="6"/>
  <c r="S656" i="6" s="1"/>
  <c r="T656" i="6"/>
  <c r="U656" i="6"/>
  <c r="V656" i="6"/>
  <c r="W656" i="6"/>
  <c r="X656" i="6"/>
  <c r="R657" i="6"/>
  <c r="S657" i="6"/>
  <c r="T657" i="6"/>
  <c r="U657" i="6"/>
  <c r="V657" i="6"/>
  <c r="W657" i="6"/>
  <c r="X657" i="6"/>
  <c r="R658" i="6"/>
  <c r="S658" i="6" s="1"/>
  <c r="T658" i="6"/>
  <c r="U658" i="6"/>
  <c r="V658" i="6"/>
  <c r="W658" i="6"/>
  <c r="X658" i="6"/>
  <c r="R659" i="6"/>
  <c r="S659" i="6" s="1"/>
  <c r="T659" i="6"/>
  <c r="U659" i="6"/>
  <c r="V659" i="6"/>
  <c r="W659" i="6"/>
  <c r="X659" i="6"/>
  <c r="R660" i="6"/>
  <c r="S660" i="6" s="1"/>
  <c r="T660" i="6"/>
  <c r="U660" i="6"/>
  <c r="V660" i="6"/>
  <c r="W660" i="6"/>
  <c r="X660" i="6"/>
  <c r="R661" i="6"/>
  <c r="S661" i="6" s="1"/>
  <c r="T661" i="6"/>
  <c r="U661" i="6"/>
  <c r="V661" i="6"/>
  <c r="W661" i="6"/>
  <c r="X661" i="6"/>
  <c r="R662" i="6"/>
  <c r="S662" i="6" s="1"/>
  <c r="T662" i="6"/>
  <c r="U662" i="6"/>
  <c r="V662" i="6"/>
  <c r="W662" i="6"/>
  <c r="X662" i="6"/>
  <c r="R663" i="6"/>
  <c r="S663" i="6" s="1"/>
  <c r="T663" i="6"/>
  <c r="U663" i="6"/>
  <c r="V663" i="6"/>
  <c r="W663" i="6"/>
  <c r="X663" i="6"/>
  <c r="R664" i="6"/>
  <c r="S664" i="6" s="1"/>
  <c r="T664" i="6"/>
  <c r="U664" i="6"/>
  <c r="V664" i="6"/>
  <c r="W664" i="6"/>
  <c r="X664" i="6"/>
  <c r="R665" i="6"/>
  <c r="S665" i="6"/>
  <c r="T665" i="6"/>
  <c r="U665" i="6"/>
  <c r="V665" i="6"/>
  <c r="W665" i="6"/>
  <c r="X665" i="6"/>
  <c r="R666" i="6"/>
  <c r="S666" i="6" s="1"/>
  <c r="T666" i="6"/>
  <c r="U666" i="6"/>
  <c r="V666" i="6"/>
  <c r="W666" i="6"/>
  <c r="X666" i="6"/>
  <c r="R667" i="6"/>
  <c r="S667" i="6" s="1"/>
  <c r="T667" i="6"/>
  <c r="U667" i="6"/>
  <c r="V667" i="6"/>
  <c r="W667" i="6"/>
  <c r="X667" i="6"/>
  <c r="R668" i="6"/>
  <c r="S668" i="6" s="1"/>
  <c r="T668" i="6"/>
  <c r="U668" i="6"/>
  <c r="V668" i="6"/>
  <c r="W668" i="6"/>
  <c r="X668" i="6"/>
  <c r="R669" i="6"/>
  <c r="S669" i="6" s="1"/>
  <c r="T669" i="6"/>
  <c r="U669" i="6"/>
  <c r="V669" i="6"/>
  <c r="W669" i="6"/>
  <c r="X669" i="6"/>
  <c r="R670" i="6"/>
  <c r="S670" i="6" s="1"/>
  <c r="T670" i="6"/>
  <c r="U670" i="6"/>
  <c r="V670" i="6"/>
  <c r="W670" i="6"/>
  <c r="X670" i="6"/>
  <c r="R671" i="6"/>
  <c r="S671" i="6" s="1"/>
  <c r="T671" i="6"/>
  <c r="U671" i="6"/>
  <c r="V671" i="6"/>
  <c r="W671" i="6"/>
  <c r="X671" i="6"/>
  <c r="R672" i="6"/>
  <c r="S672" i="6" s="1"/>
  <c r="T672" i="6"/>
  <c r="U672" i="6"/>
  <c r="V672" i="6"/>
  <c r="W672" i="6"/>
  <c r="X672" i="6"/>
  <c r="R673" i="6"/>
  <c r="S673" i="6"/>
  <c r="T673" i="6"/>
  <c r="U673" i="6"/>
  <c r="V673" i="6"/>
  <c r="W673" i="6"/>
  <c r="X673" i="6"/>
  <c r="R674" i="6"/>
  <c r="S674" i="6" s="1"/>
  <c r="T674" i="6"/>
  <c r="U674" i="6"/>
  <c r="V674" i="6"/>
  <c r="W674" i="6"/>
  <c r="X674" i="6"/>
  <c r="R675" i="6"/>
  <c r="S675" i="6" s="1"/>
  <c r="T675" i="6"/>
  <c r="U675" i="6"/>
  <c r="V675" i="6"/>
  <c r="W675" i="6"/>
  <c r="X675" i="6"/>
  <c r="R676" i="6"/>
  <c r="S676" i="6" s="1"/>
  <c r="T676" i="6"/>
  <c r="U676" i="6"/>
  <c r="V676" i="6"/>
  <c r="W676" i="6"/>
  <c r="X676" i="6"/>
  <c r="R677" i="6"/>
  <c r="S677" i="6" s="1"/>
  <c r="T677" i="6"/>
  <c r="U677" i="6"/>
  <c r="V677" i="6"/>
  <c r="W677" i="6"/>
  <c r="X677" i="6"/>
  <c r="R678" i="6"/>
  <c r="S678" i="6" s="1"/>
  <c r="T678" i="6"/>
  <c r="U678" i="6"/>
  <c r="V678" i="6"/>
  <c r="W678" i="6"/>
  <c r="X678" i="6"/>
  <c r="R679" i="6"/>
  <c r="S679" i="6" s="1"/>
  <c r="T679" i="6"/>
  <c r="U679" i="6"/>
  <c r="V679" i="6"/>
  <c r="W679" i="6"/>
  <c r="X679" i="6"/>
  <c r="R680" i="6"/>
  <c r="S680" i="6" s="1"/>
  <c r="T680" i="6"/>
  <c r="U680" i="6"/>
  <c r="V680" i="6"/>
  <c r="W680" i="6"/>
  <c r="X680" i="6"/>
  <c r="R681" i="6"/>
  <c r="S681" i="6"/>
  <c r="T681" i="6"/>
  <c r="U681" i="6"/>
  <c r="V681" i="6"/>
  <c r="W681" i="6"/>
  <c r="X681" i="6"/>
  <c r="R682" i="6"/>
  <c r="S682" i="6" s="1"/>
  <c r="T682" i="6"/>
  <c r="U682" i="6"/>
  <c r="V682" i="6"/>
  <c r="W682" i="6"/>
  <c r="X682" i="6"/>
  <c r="R683" i="6"/>
  <c r="S683" i="6" s="1"/>
  <c r="T683" i="6"/>
  <c r="U683" i="6"/>
  <c r="V683" i="6"/>
  <c r="W683" i="6"/>
  <c r="X683" i="6"/>
  <c r="R684" i="6"/>
  <c r="S684" i="6" s="1"/>
  <c r="T684" i="6"/>
  <c r="U684" i="6"/>
  <c r="V684" i="6"/>
  <c r="W684" i="6"/>
  <c r="X684" i="6"/>
  <c r="R685" i="6"/>
  <c r="S685" i="6" s="1"/>
  <c r="T685" i="6"/>
  <c r="U685" i="6"/>
  <c r="V685" i="6"/>
  <c r="W685" i="6"/>
  <c r="X685" i="6"/>
  <c r="R686" i="6"/>
  <c r="S686" i="6" s="1"/>
  <c r="T686" i="6"/>
  <c r="U686" i="6"/>
  <c r="V686" i="6"/>
  <c r="W686" i="6"/>
  <c r="X686" i="6"/>
  <c r="R687" i="6"/>
  <c r="S687" i="6" s="1"/>
  <c r="T687" i="6"/>
  <c r="U687" i="6"/>
  <c r="V687" i="6"/>
  <c r="W687" i="6"/>
  <c r="X687" i="6"/>
  <c r="R688" i="6"/>
  <c r="S688" i="6" s="1"/>
  <c r="T688" i="6"/>
  <c r="U688" i="6"/>
  <c r="V688" i="6"/>
  <c r="W688" i="6"/>
  <c r="X688" i="6"/>
  <c r="R689" i="6"/>
  <c r="S689" i="6" s="1"/>
  <c r="T689" i="6"/>
  <c r="U689" i="6"/>
  <c r="V689" i="6"/>
  <c r="W689" i="6"/>
  <c r="X689" i="6"/>
  <c r="R690" i="6"/>
  <c r="S690" i="6"/>
  <c r="T690" i="6"/>
  <c r="U690" i="6"/>
  <c r="V690" i="6"/>
  <c r="W690" i="6"/>
  <c r="X690" i="6"/>
  <c r="R691" i="6"/>
  <c r="S691" i="6" s="1"/>
  <c r="T691" i="6"/>
  <c r="U691" i="6"/>
  <c r="V691" i="6"/>
  <c r="W691" i="6"/>
  <c r="X691" i="6"/>
  <c r="R692" i="6"/>
  <c r="S692" i="6" s="1"/>
  <c r="T692" i="6"/>
  <c r="U692" i="6"/>
  <c r="V692" i="6"/>
  <c r="W692" i="6"/>
  <c r="X692" i="6"/>
  <c r="R693" i="6"/>
  <c r="S693" i="6" s="1"/>
  <c r="T693" i="6"/>
  <c r="U693" i="6"/>
  <c r="V693" i="6"/>
  <c r="W693" i="6"/>
  <c r="X693" i="6"/>
  <c r="R694" i="6"/>
  <c r="S694" i="6" s="1"/>
  <c r="T694" i="6"/>
  <c r="U694" i="6"/>
  <c r="V694" i="6"/>
  <c r="W694" i="6"/>
  <c r="X694" i="6"/>
  <c r="R695" i="6"/>
  <c r="S695" i="6" s="1"/>
  <c r="T695" i="6"/>
  <c r="U695" i="6"/>
  <c r="V695" i="6"/>
  <c r="W695" i="6"/>
  <c r="X695" i="6"/>
  <c r="R696" i="6"/>
  <c r="S696" i="6" s="1"/>
  <c r="T696" i="6"/>
  <c r="U696" i="6"/>
  <c r="V696" i="6"/>
  <c r="W696" i="6"/>
  <c r="X696" i="6"/>
  <c r="R697" i="6"/>
  <c r="S697" i="6" s="1"/>
  <c r="T697" i="6"/>
  <c r="U697" i="6"/>
  <c r="V697" i="6"/>
  <c r="W697" i="6"/>
  <c r="X697" i="6"/>
  <c r="R698" i="6"/>
  <c r="S698" i="6"/>
  <c r="T698" i="6"/>
  <c r="U698" i="6"/>
  <c r="V698" i="6"/>
  <c r="W698" i="6"/>
  <c r="X698" i="6"/>
  <c r="R699" i="6"/>
  <c r="S699" i="6" s="1"/>
  <c r="T699" i="6"/>
  <c r="U699" i="6"/>
  <c r="V699" i="6"/>
  <c r="W699" i="6"/>
  <c r="X699" i="6"/>
  <c r="R700" i="6"/>
  <c r="S700" i="6" s="1"/>
  <c r="T700" i="6"/>
  <c r="U700" i="6"/>
  <c r="V700" i="6"/>
  <c r="W700" i="6"/>
  <c r="X700" i="6"/>
  <c r="R701" i="6"/>
  <c r="S701" i="6" s="1"/>
  <c r="T701" i="6"/>
  <c r="U701" i="6"/>
  <c r="V701" i="6"/>
  <c r="W701" i="6"/>
  <c r="X701" i="6"/>
  <c r="R702" i="6"/>
  <c r="S702" i="6" s="1"/>
  <c r="T702" i="6"/>
  <c r="U702" i="6"/>
  <c r="V702" i="6"/>
  <c r="W702" i="6"/>
  <c r="X702" i="6"/>
  <c r="R703" i="6"/>
  <c r="S703" i="6" s="1"/>
  <c r="T703" i="6"/>
  <c r="U703" i="6"/>
  <c r="V703" i="6"/>
  <c r="W703" i="6"/>
  <c r="X703" i="6"/>
  <c r="R704" i="6"/>
  <c r="S704" i="6" s="1"/>
  <c r="T704" i="6"/>
  <c r="U704" i="6"/>
  <c r="V704" i="6"/>
  <c r="W704" i="6"/>
  <c r="X704" i="6"/>
  <c r="R705" i="6"/>
  <c r="S705" i="6" s="1"/>
  <c r="T705" i="6"/>
  <c r="U705" i="6"/>
  <c r="V705" i="6"/>
  <c r="W705" i="6"/>
  <c r="X705" i="6"/>
  <c r="R706" i="6"/>
  <c r="S706" i="6"/>
  <c r="T706" i="6"/>
  <c r="U706" i="6"/>
  <c r="V706" i="6"/>
  <c r="W706" i="6"/>
  <c r="X706" i="6"/>
  <c r="R707" i="6"/>
  <c r="S707" i="6" s="1"/>
  <c r="T707" i="6"/>
  <c r="U707" i="6"/>
  <c r="V707" i="6"/>
  <c r="W707" i="6"/>
  <c r="X707" i="6"/>
  <c r="R708" i="6"/>
  <c r="S708" i="6" s="1"/>
  <c r="T708" i="6"/>
  <c r="U708" i="6"/>
  <c r="V708" i="6"/>
  <c r="W708" i="6"/>
  <c r="X708" i="6"/>
  <c r="R709" i="6"/>
  <c r="S709" i="6" s="1"/>
  <c r="T709" i="6"/>
  <c r="U709" i="6"/>
  <c r="V709" i="6"/>
  <c r="W709" i="6"/>
  <c r="X709" i="6"/>
  <c r="R710" i="6"/>
  <c r="S710" i="6" s="1"/>
  <c r="T710" i="6"/>
  <c r="U710" i="6"/>
  <c r="V710" i="6"/>
  <c r="W710" i="6"/>
  <c r="X710" i="6"/>
  <c r="R711" i="6"/>
  <c r="S711" i="6" s="1"/>
  <c r="T711" i="6"/>
  <c r="U711" i="6"/>
  <c r="V711" i="6"/>
  <c r="W711" i="6"/>
  <c r="X711" i="6"/>
  <c r="R712" i="6"/>
  <c r="S712" i="6" s="1"/>
  <c r="T712" i="6"/>
  <c r="U712" i="6"/>
  <c r="V712" i="6"/>
  <c r="W712" i="6"/>
  <c r="X712" i="6"/>
  <c r="R713" i="6"/>
  <c r="S713" i="6"/>
  <c r="T713" i="6"/>
  <c r="U713" i="6"/>
  <c r="V713" i="6"/>
  <c r="W713" i="6"/>
  <c r="X713" i="6"/>
  <c r="R714" i="6"/>
  <c r="S714" i="6" s="1"/>
  <c r="T714" i="6"/>
  <c r="U714" i="6"/>
  <c r="V714" i="6"/>
  <c r="W714" i="6"/>
  <c r="X714" i="6"/>
  <c r="R715" i="6"/>
  <c r="S715" i="6" s="1"/>
  <c r="T715" i="6"/>
  <c r="U715" i="6"/>
  <c r="V715" i="6"/>
  <c r="W715" i="6"/>
  <c r="X715" i="6"/>
  <c r="R716" i="6"/>
  <c r="S716" i="6" s="1"/>
  <c r="T716" i="6"/>
  <c r="U716" i="6"/>
  <c r="V716" i="6"/>
  <c r="W716" i="6"/>
  <c r="X716" i="6"/>
  <c r="R717" i="6"/>
  <c r="S717" i="6" s="1"/>
  <c r="T717" i="6"/>
  <c r="U717" i="6"/>
  <c r="V717" i="6"/>
  <c r="W717" i="6"/>
  <c r="X717" i="6"/>
  <c r="R718" i="6"/>
  <c r="S718" i="6" s="1"/>
  <c r="T718" i="6"/>
  <c r="U718" i="6"/>
  <c r="V718" i="6"/>
  <c r="W718" i="6"/>
  <c r="X718" i="6"/>
  <c r="R719" i="6"/>
  <c r="S719" i="6" s="1"/>
  <c r="T719" i="6"/>
  <c r="U719" i="6"/>
  <c r="V719" i="6"/>
  <c r="W719" i="6"/>
  <c r="X719" i="6"/>
  <c r="R720" i="6"/>
  <c r="S720" i="6"/>
  <c r="T720" i="6"/>
  <c r="U720" i="6"/>
  <c r="V720" i="6"/>
  <c r="W720" i="6"/>
  <c r="X720" i="6"/>
  <c r="R721" i="6"/>
  <c r="S721" i="6" s="1"/>
  <c r="T721" i="6"/>
  <c r="U721" i="6"/>
  <c r="V721" i="6"/>
  <c r="W721" i="6"/>
  <c r="X721" i="6"/>
  <c r="R722" i="6"/>
  <c r="S722" i="6" s="1"/>
  <c r="T722" i="6"/>
  <c r="U722" i="6"/>
  <c r="V722" i="6"/>
  <c r="W722" i="6"/>
  <c r="X722" i="6"/>
  <c r="R723" i="6"/>
  <c r="S723" i="6" s="1"/>
  <c r="T723" i="6"/>
  <c r="U723" i="6"/>
  <c r="V723" i="6"/>
  <c r="W723" i="6"/>
  <c r="X723" i="6"/>
  <c r="R724" i="6"/>
  <c r="S724" i="6" s="1"/>
  <c r="T724" i="6"/>
  <c r="U724" i="6"/>
  <c r="V724" i="6"/>
  <c r="W724" i="6"/>
  <c r="X724" i="6"/>
  <c r="R725" i="6"/>
  <c r="S725" i="6" s="1"/>
  <c r="T725" i="6"/>
  <c r="U725" i="6"/>
  <c r="V725" i="6"/>
  <c r="W725" i="6"/>
  <c r="X725" i="6"/>
  <c r="R726" i="6"/>
  <c r="S726" i="6" s="1"/>
  <c r="T726" i="6"/>
  <c r="U726" i="6"/>
  <c r="V726" i="6"/>
  <c r="W726" i="6"/>
  <c r="X726" i="6"/>
  <c r="R727" i="6"/>
  <c r="S727" i="6" s="1"/>
  <c r="T727" i="6"/>
  <c r="U727" i="6"/>
  <c r="V727" i="6"/>
  <c r="W727" i="6"/>
  <c r="X727" i="6"/>
  <c r="R728" i="6"/>
  <c r="S728" i="6"/>
  <c r="T728" i="6"/>
  <c r="U728" i="6"/>
  <c r="V728" i="6"/>
  <c r="W728" i="6"/>
  <c r="X728" i="6"/>
  <c r="R729" i="6"/>
  <c r="S729" i="6" s="1"/>
  <c r="T729" i="6"/>
  <c r="U729" i="6"/>
  <c r="V729" i="6"/>
  <c r="W729" i="6"/>
  <c r="X729" i="6"/>
  <c r="R730" i="6"/>
  <c r="S730" i="6" s="1"/>
  <c r="T730" i="6"/>
  <c r="U730" i="6"/>
  <c r="V730" i="6"/>
  <c r="W730" i="6"/>
  <c r="X730" i="6"/>
  <c r="R731" i="6"/>
  <c r="S731" i="6" s="1"/>
  <c r="T731" i="6"/>
  <c r="U731" i="6"/>
  <c r="V731" i="6"/>
  <c r="W731" i="6"/>
  <c r="X731" i="6"/>
  <c r="R732" i="6"/>
  <c r="S732" i="6" s="1"/>
  <c r="T732" i="6"/>
  <c r="U732" i="6"/>
  <c r="V732" i="6"/>
  <c r="W732" i="6"/>
  <c r="X732" i="6"/>
  <c r="R733" i="6"/>
  <c r="S733" i="6" s="1"/>
  <c r="T733" i="6"/>
  <c r="U733" i="6"/>
  <c r="V733" i="6"/>
  <c r="W733" i="6"/>
  <c r="X733" i="6"/>
  <c r="R734" i="6"/>
  <c r="S734" i="6" s="1"/>
  <c r="T734" i="6"/>
  <c r="U734" i="6"/>
  <c r="V734" i="6"/>
  <c r="W734" i="6"/>
  <c r="X734" i="6"/>
  <c r="R735" i="6"/>
  <c r="S735" i="6" s="1"/>
  <c r="T735" i="6"/>
  <c r="U735" i="6"/>
  <c r="V735" i="6"/>
  <c r="W735" i="6"/>
  <c r="X735" i="6"/>
  <c r="R736" i="6"/>
  <c r="S736" i="6"/>
  <c r="T736" i="6"/>
  <c r="U736" i="6"/>
  <c r="V736" i="6"/>
  <c r="W736" i="6"/>
  <c r="X736" i="6"/>
  <c r="R737" i="6"/>
  <c r="S737" i="6" s="1"/>
  <c r="T737" i="6"/>
  <c r="U737" i="6"/>
  <c r="V737" i="6"/>
  <c r="W737" i="6"/>
  <c r="X737" i="6"/>
  <c r="R738" i="6"/>
  <c r="S738" i="6" s="1"/>
  <c r="T738" i="6"/>
  <c r="U738" i="6"/>
  <c r="V738" i="6"/>
  <c r="W738" i="6"/>
  <c r="X738" i="6"/>
  <c r="R739" i="6"/>
  <c r="S739" i="6" s="1"/>
  <c r="T739" i="6"/>
  <c r="U739" i="6"/>
  <c r="V739" i="6"/>
  <c r="W739" i="6"/>
  <c r="X739" i="6"/>
  <c r="R740" i="6"/>
  <c r="S740" i="6" s="1"/>
  <c r="T740" i="6"/>
  <c r="U740" i="6"/>
  <c r="V740" i="6"/>
  <c r="W740" i="6"/>
  <c r="X740" i="6"/>
  <c r="R741" i="6"/>
  <c r="S741" i="6" s="1"/>
  <c r="T741" i="6"/>
  <c r="U741" i="6"/>
  <c r="V741" i="6"/>
  <c r="W741" i="6"/>
  <c r="X741" i="6"/>
  <c r="R742" i="6"/>
  <c r="S742" i="6" s="1"/>
  <c r="T742" i="6"/>
  <c r="U742" i="6"/>
  <c r="V742" i="6"/>
  <c r="W742" i="6"/>
  <c r="X742" i="6"/>
  <c r="R743" i="6"/>
  <c r="S743" i="6" s="1"/>
  <c r="T743" i="6"/>
  <c r="U743" i="6"/>
  <c r="V743" i="6"/>
  <c r="W743" i="6"/>
  <c r="X743" i="6"/>
  <c r="R744" i="6"/>
  <c r="S744" i="6"/>
  <c r="T744" i="6"/>
  <c r="U744" i="6"/>
  <c r="V744" i="6"/>
  <c r="W744" i="6"/>
  <c r="X744" i="6"/>
  <c r="R745" i="6"/>
  <c r="S745" i="6" s="1"/>
  <c r="T745" i="6"/>
  <c r="U745" i="6"/>
  <c r="V745" i="6"/>
  <c r="W745" i="6"/>
  <c r="X745" i="6"/>
  <c r="R746" i="6"/>
  <c r="S746" i="6" s="1"/>
  <c r="T746" i="6"/>
  <c r="U746" i="6"/>
  <c r="V746" i="6"/>
  <c r="W746" i="6"/>
  <c r="X746" i="6"/>
  <c r="R747" i="6"/>
  <c r="S747" i="6" s="1"/>
  <c r="T747" i="6"/>
  <c r="U747" i="6"/>
  <c r="V747" i="6"/>
  <c r="W747" i="6"/>
  <c r="X747" i="6"/>
  <c r="R748" i="6"/>
  <c r="S748" i="6" s="1"/>
  <c r="T748" i="6"/>
  <c r="U748" i="6"/>
  <c r="V748" i="6"/>
  <c r="W748" i="6"/>
  <c r="X748" i="6"/>
  <c r="R749" i="6"/>
  <c r="S749" i="6" s="1"/>
  <c r="T749" i="6"/>
  <c r="U749" i="6"/>
  <c r="V749" i="6"/>
  <c r="W749" i="6"/>
  <c r="X749" i="6"/>
  <c r="R750" i="6"/>
  <c r="S750" i="6"/>
  <c r="T750" i="6"/>
  <c r="U750" i="6"/>
  <c r="V750" i="6"/>
  <c r="W750" i="6"/>
  <c r="X750" i="6"/>
  <c r="R751" i="6"/>
  <c r="S751" i="6" s="1"/>
  <c r="T751" i="6"/>
  <c r="U751" i="6"/>
  <c r="V751" i="6"/>
  <c r="W751" i="6"/>
  <c r="X751" i="6"/>
  <c r="R752" i="6"/>
  <c r="S752" i="6" s="1"/>
  <c r="T752" i="6"/>
  <c r="U752" i="6"/>
  <c r="V752" i="6"/>
  <c r="W752" i="6"/>
  <c r="X752" i="6"/>
  <c r="R753" i="6"/>
  <c r="S753" i="6" s="1"/>
  <c r="T753" i="6"/>
  <c r="U753" i="6"/>
  <c r="V753" i="6"/>
  <c r="W753" i="6"/>
  <c r="X753" i="6"/>
  <c r="R754" i="6"/>
  <c r="S754" i="6" s="1"/>
  <c r="T754" i="6"/>
  <c r="U754" i="6"/>
  <c r="V754" i="6"/>
  <c r="W754" i="6"/>
  <c r="X754" i="6"/>
  <c r="R755" i="6"/>
  <c r="S755" i="6" s="1"/>
  <c r="T755" i="6"/>
  <c r="U755" i="6"/>
  <c r="V755" i="6"/>
  <c r="W755" i="6"/>
  <c r="X755" i="6"/>
  <c r="R756" i="6"/>
  <c r="S756" i="6" s="1"/>
  <c r="T756" i="6"/>
  <c r="U756" i="6"/>
  <c r="V756" i="6"/>
  <c r="W756" i="6"/>
  <c r="X756" i="6"/>
  <c r="R757" i="6"/>
  <c r="S757" i="6" s="1"/>
  <c r="T757" i="6"/>
  <c r="U757" i="6"/>
  <c r="V757" i="6"/>
  <c r="W757" i="6"/>
  <c r="X757" i="6"/>
  <c r="R758" i="6"/>
  <c r="S758" i="6" s="1"/>
  <c r="T758" i="6"/>
  <c r="U758" i="6"/>
  <c r="V758" i="6"/>
  <c r="W758" i="6"/>
  <c r="X758" i="6"/>
  <c r="R759" i="6"/>
  <c r="S759" i="6" s="1"/>
  <c r="T759" i="6"/>
  <c r="U759" i="6"/>
  <c r="V759" i="6"/>
  <c r="W759" i="6"/>
  <c r="X759" i="6"/>
  <c r="R760" i="6"/>
  <c r="S760" i="6" s="1"/>
  <c r="T760" i="6"/>
  <c r="U760" i="6"/>
  <c r="V760" i="6"/>
  <c r="W760" i="6"/>
  <c r="X760" i="6"/>
  <c r="R761" i="6"/>
  <c r="S761" i="6"/>
  <c r="T761" i="6"/>
  <c r="U761" i="6"/>
  <c r="V761" i="6"/>
  <c r="W761" i="6"/>
  <c r="X761" i="6"/>
  <c r="R762" i="6"/>
  <c r="S762" i="6" s="1"/>
  <c r="T762" i="6"/>
  <c r="U762" i="6"/>
  <c r="V762" i="6"/>
  <c r="W762" i="6"/>
  <c r="X762" i="6"/>
  <c r="R763" i="6"/>
  <c r="S763" i="6" s="1"/>
  <c r="T763" i="6"/>
  <c r="U763" i="6"/>
  <c r="V763" i="6"/>
  <c r="W763" i="6"/>
  <c r="X763" i="6"/>
  <c r="R764" i="6"/>
  <c r="S764" i="6" s="1"/>
  <c r="T764" i="6"/>
  <c r="U764" i="6"/>
  <c r="V764" i="6"/>
  <c r="W764" i="6"/>
  <c r="X764" i="6"/>
  <c r="R765" i="6"/>
  <c r="S765" i="6" s="1"/>
  <c r="T765" i="6"/>
  <c r="U765" i="6"/>
  <c r="V765" i="6"/>
  <c r="W765" i="6"/>
  <c r="X765" i="6"/>
  <c r="R766" i="6"/>
  <c r="S766" i="6" s="1"/>
  <c r="T766" i="6"/>
  <c r="U766" i="6"/>
  <c r="V766" i="6"/>
  <c r="W766" i="6"/>
  <c r="X766" i="6"/>
  <c r="R767" i="6"/>
  <c r="S767" i="6" s="1"/>
  <c r="T767" i="6"/>
  <c r="U767" i="6"/>
  <c r="V767" i="6"/>
  <c r="W767" i="6"/>
  <c r="X767" i="6"/>
  <c r="R768" i="6"/>
  <c r="S768" i="6" s="1"/>
  <c r="T768" i="6"/>
  <c r="U768" i="6"/>
  <c r="V768" i="6"/>
  <c r="W768" i="6"/>
  <c r="X768" i="6"/>
  <c r="R769" i="6"/>
  <c r="S769" i="6" s="1"/>
  <c r="T769" i="6"/>
  <c r="U769" i="6"/>
  <c r="V769" i="6"/>
  <c r="W769" i="6"/>
  <c r="X769" i="6"/>
  <c r="R770" i="6"/>
  <c r="S770" i="6" s="1"/>
  <c r="T770" i="6"/>
  <c r="U770" i="6"/>
  <c r="V770" i="6"/>
  <c r="W770" i="6"/>
  <c r="X770" i="6"/>
  <c r="R771" i="6"/>
  <c r="S771" i="6"/>
  <c r="T771" i="6"/>
  <c r="U771" i="6"/>
  <c r="V771" i="6"/>
  <c r="W771" i="6"/>
  <c r="X771" i="6"/>
  <c r="R772" i="6"/>
  <c r="S772" i="6" s="1"/>
  <c r="T772" i="6"/>
  <c r="U772" i="6"/>
  <c r="V772" i="6"/>
  <c r="W772" i="6"/>
  <c r="X772" i="6"/>
  <c r="R773" i="6"/>
  <c r="S773" i="6" s="1"/>
  <c r="T773" i="6"/>
  <c r="U773" i="6"/>
  <c r="V773" i="6"/>
  <c r="W773" i="6"/>
  <c r="X773" i="6"/>
  <c r="R774" i="6"/>
  <c r="S774" i="6" s="1"/>
  <c r="T774" i="6"/>
  <c r="U774" i="6"/>
  <c r="V774" i="6"/>
  <c r="W774" i="6"/>
  <c r="X774" i="6"/>
  <c r="R775" i="6"/>
  <c r="S775" i="6" s="1"/>
  <c r="T775" i="6"/>
  <c r="U775" i="6"/>
  <c r="V775" i="6"/>
  <c r="W775" i="6"/>
  <c r="X775" i="6"/>
  <c r="R776" i="6"/>
  <c r="S776" i="6" s="1"/>
  <c r="T776" i="6"/>
  <c r="U776" i="6"/>
  <c r="V776" i="6"/>
  <c r="W776" i="6"/>
  <c r="X776" i="6"/>
  <c r="R777" i="6"/>
  <c r="S777" i="6" s="1"/>
  <c r="T777" i="6"/>
  <c r="U777" i="6"/>
  <c r="V777" i="6"/>
  <c r="W777" i="6"/>
  <c r="X777" i="6"/>
  <c r="R778" i="6"/>
  <c r="S778" i="6" s="1"/>
  <c r="T778" i="6"/>
  <c r="U778" i="6"/>
  <c r="V778" i="6"/>
  <c r="W778" i="6"/>
  <c r="X778" i="6"/>
  <c r="R779" i="6"/>
  <c r="S779" i="6"/>
  <c r="T779" i="6"/>
  <c r="U779" i="6"/>
  <c r="V779" i="6"/>
  <c r="W779" i="6"/>
  <c r="X779" i="6"/>
  <c r="R780" i="6"/>
  <c r="S780" i="6" s="1"/>
  <c r="T780" i="6"/>
  <c r="U780" i="6"/>
  <c r="V780" i="6"/>
  <c r="W780" i="6"/>
  <c r="X780" i="6"/>
  <c r="R781" i="6"/>
  <c r="S781" i="6" s="1"/>
  <c r="T781" i="6"/>
  <c r="U781" i="6"/>
  <c r="V781" i="6"/>
  <c r="W781" i="6"/>
  <c r="X781" i="6"/>
  <c r="R782" i="6"/>
  <c r="S782" i="6" s="1"/>
  <c r="T782" i="6"/>
  <c r="U782" i="6"/>
  <c r="V782" i="6"/>
  <c r="W782" i="6"/>
  <c r="X782" i="6"/>
  <c r="R783" i="6"/>
  <c r="S783" i="6" s="1"/>
  <c r="T783" i="6"/>
  <c r="U783" i="6"/>
  <c r="V783" i="6"/>
  <c r="W783" i="6"/>
  <c r="X783" i="6"/>
  <c r="R784" i="6"/>
  <c r="S784" i="6" s="1"/>
  <c r="T784" i="6"/>
  <c r="U784" i="6"/>
  <c r="V784" i="6"/>
  <c r="W784" i="6"/>
  <c r="X784" i="6"/>
  <c r="R785" i="6"/>
  <c r="S785" i="6" s="1"/>
  <c r="T785" i="6"/>
  <c r="U785" i="6"/>
  <c r="V785" i="6"/>
  <c r="W785" i="6"/>
  <c r="X785" i="6"/>
  <c r="R786" i="6"/>
  <c r="S786" i="6" s="1"/>
  <c r="T786" i="6"/>
  <c r="U786" i="6"/>
  <c r="V786" i="6"/>
  <c r="W786" i="6"/>
  <c r="X786" i="6"/>
  <c r="R787" i="6"/>
  <c r="S787" i="6"/>
  <c r="T787" i="6"/>
  <c r="U787" i="6"/>
  <c r="V787" i="6"/>
  <c r="W787" i="6"/>
  <c r="X787" i="6"/>
  <c r="R788" i="6"/>
  <c r="S788" i="6" s="1"/>
  <c r="T788" i="6"/>
  <c r="U788" i="6"/>
  <c r="V788" i="6"/>
  <c r="W788" i="6"/>
  <c r="X788" i="6"/>
  <c r="R789" i="6"/>
  <c r="S789" i="6" s="1"/>
  <c r="T789" i="6"/>
  <c r="U789" i="6"/>
  <c r="V789" i="6"/>
  <c r="W789" i="6"/>
  <c r="X789" i="6"/>
  <c r="R790" i="6"/>
  <c r="S790" i="6" s="1"/>
  <c r="T790" i="6"/>
  <c r="U790" i="6"/>
  <c r="V790" i="6"/>
  <c r="W790" i="6"/>
  <c r="X790" i="6"/>
  <c r="R791" i="6"/>
  <c r="S791" i="6" s="1"/>
  <c r="T791" i="6"/>
  <c r="U791" i="6"/>
  <c r="V791" i="6"/>
  <c r="W791" i="6"/>
  <c r="X791" i="6"/>
  <c r="R792" i="6"/>
  <c r="S792" i="6" s="1"/>
  <c r="T792" i="6"/>
  <c r="U792" i="6"/>
  <c r="V792" i="6"/>
  <c r="W792" i="6"/>
  <c r="X792" i="6"/>
  <c r="R793" i="6"/>
  <c r="S793" i="6" s="1"/>
  <c r="T793" i="6"/>
  <c r="U793" i="6"/>
  <c r="V793" i="6"/>
  <c r="W793" i="6"/>
  <c r="X793" i="6"/>
  <c r="R794" i="6"/>
  <c r="S794" i="6" s="1"/>
  <c r="T794" i="6"/>
  <c r="U794" i="6"/>
  <c r="V794" i="6"/>
  <c r="W794" i="6"/>
  <c r="X794" i="6"/>
  <c r="R795" i="6"/>
  <c r="S795" i="6"/>
  <c r="T795" i="6"/>
  <c r="U795" i="6"/>
  <c r="V795" i="6"/>
  <c r="W795" i="6"/>
  <c r="X795" i="6"/>
  <c r="R796" i="6"/>
  <c r="S796" i="6" s="1"/>
  <c r="T796" i="6"/>
  <c r="U796" i="6"/>
  <c r="V796" i="6"/>
  <c r="W796" i="6"/>
  <c r="X796" i="6"/>
  <c r="R797" i="6"/>
  <c r="S797" i="6" s="1"/>
  <c r="T797" i="6"/>
  <c r="U797" i="6"/>
  <c r="V797" i="6"/>
  <c r="W797" i="6"/>
  <c r="X797" i="6"/>
  <c r="R798" i="6"/>
  <c r="S798" i="6" s="1"/>
  <c r="T798" i="6"/>
  <c r="U798" i="6"/>
  <c r="V798" i="6"/>
  <c r="W798" i="6"/>
  <c r="X798" i="6"/>
  <c r="R799" i="6"/>
  <c r="S799" i="6" s="1"/>
  <c r="T799" i="6"/>
  <c r="U799" i="6"/>
  <c r="V799" i="6"/>
  <c r="W799" i="6"/>
  <c r="X799" i="6"/>
  <c r="R800" i="6"/>
  <c r="S800" i="6" s="1"/>
  <c r="T800" i="6"/>
  <c r="U800" i="6"/>
  <c r="V800" i="6"/>
  <c r="W800" i="6"/>
  <c r="X800" i="6"/>
  <c r="R801" i="6"/>
  <c r="S801" i="6" s="1"/>
  <c r="T801" i="6"/>
  <c r="U801" i="6"/>
  <c r="V801" i="6"/>
  <c r="W801" i="6"/>
  <c r="X801" i="6"/>
  <c r="R802" i="6"/>
  <c r="S802" i="6" s="1"/>
  <c r="T802" i="6"/>
  <c r="U802" i="6"/>
  <c r="V802" i="6"/>
  <c r="W802" i="6"/>
  <c r="X802" i="6"/>
  <c r="R803" i="6"/>
  <c r="S803" i="6"/>
  <c r="T803" i="6"/>
  <c r="U803" i="6"/>
  <c r="V803" i="6"/>
  <c r="W803" i="6"/>
  <c r="X803" i="6"/>
  <c r="R804" i="6"/>
  <c r="S804" i="6" s="1"/>
  <c r="T804" i="6"/>
  <c r="U804" i="6"/>
  <c r="V804" i="6"/>
  <c r="W804" i="6"/>
  <c r="X804" i="6"/>
  <c r="R805" i="6"/>
  <c r="S805" i="6" s="1"/>
  <c r="T805" i="6"/>
  <c r="U805" i="6"/>
  <c r="V805" i="6"/>
  <c r="W805" i="6"/>
  <c r="X805" i="6"/>
  <c r="R806" i="6"/>
  <c r="S806" i="6" s="1"/>
  <c r="T806" i="6"/>
  <c r="U806" i="6"/>
  <c r="V806" i="6"/>
  <c r="W806" i="6"/>
  <c r="X806" i="6"/>
  <c r="R807" i="6"/>
  <c r="S807" i="6" s="1"/>
  <c r="T807" i="6"/>
  <c r="U807" i="6"/>
  <c r="V807" i="6"/>
  <c r="W807" i="6"/>
  <c r="X807" i="6"/>
  <c r="R808" i="6"/>
  <c r="S808" i="6" s="1"/>
  <c r="T808" i="6"/>
  <c r="U808" i="6"/>
  <c r="V808" i="6"/>
  <c r="W808" i="6"/>
  <c r="X808" i="6"/>
  <c r="R809" i="6"/>
  <c r="S809" i="6" s="1"/>
  <c r="T809" i="6"/>
  <c r="U809" i="6"/>
  <c r="V809" i="6"/>
  <c r="W809" i="6"/>
  <c r="X809" i="6"/>
  <c r="R810" i="6"/>
  <c r="S810" i="6" s="1"/>
  <c r="T810" i="6"/>
  <c r="U810" i="6"/>
  <c r="V810" i="6"/>
  <c r="W810" i="6"/>
  <c r="X810" i="6"/>
  <c r="R811" i="6"/>
  <c r="S811" i="6"/>
  <c r="T811" i="6"/>
  <c r="U811" i="6"/>
  <c r="V811" i="6"/>
  <c r="W811" i="6"/>
  <c r="X811" i="6"/>
  <c r="R812" i="6"/>
  <c r="S812" i="6" s="1"/>
  <c r="T812" i="6"/>
  <c r="U812" i="6"/>
  <c r="V812" i="6"/>
  <c r="W812" i="6"/>
  <c r="X812" i="6"/>
  <c r="R813" i="6"/>
  <c r="S813" i="6" s="1"/>
  <c r="T813" i="6"/>
  <c r="U813" i="6"/>
  <c r="V813" i="6"/>
  <c r="W813" i="6"/>
  <c r="X813" i="6"/>
  <c r="R814" i="6"/>
  <c r="S814" i="6" s="1"/>
  <c r="T814" i="6"/>
  <c r="U814" i="6"/>
  <c r="V814" i="6"/>
  <c r="W814" i="6"/>
  <c r="X814" i="6"/>
  <c r="R815" i="6"/>
  <c r="S815" i="6" s="1"/>
  <c r="T815" i="6"/>
  <c r="U815" i="6"/>
  <c r="V815" i="6"/>
  <c r="W815" i="6"/>
  <c r="X815" i="6"/>
  <c r="R816" i="6"/>
  <c r="S816" i="6" s="1"/>
  <c r="T816" i="6"/>
  <c r="U816" i="6"/>
  <c r="V816" i="6"/>
  <c r="W816" i="6"/>
  <c r="X816" i="6"/>
  <c r="R817" i="6"/>
  <c r="S817" i="6" s="1"/>
  <c r="T817" i="6"/>
  <c r="U817" i="6"/>
  <c r="V817" i="6"/>
  <c r="W817" i="6"/>
  <c r="X817" i="6"/>
  <c r="R818" i="6"/>
  <c r="S818" i="6" s="1"/>
  <c r="T818" i="6"/>
  <c r="U818" i="6"/>
  <c r="V818" i="6"/>
  <c r="W818" i="6"/>
  <c r="X818" i="6"/>
  <c r="R819" i="6"/>
  <c r="S819" i="6"/>
  <c r="T819" i="6"/>
  <c r="U819" i="6"/>
  <c r="V819" i="6"/>
  <c r="W819" i="6"/>
  <c r="X819" i="6"/>
  <c r="R820" i="6"/>
  <c r="S820" i="6" s="1"/>
  <c r="T820" i="6"/>
  <c r="U820" i="6"/>
  <c r="V820" i="6"/>
  <c r="W820" i="6"/>
  <c r="X820" i="6"/>
  <c r="R821" i="6"/>
  <c r="S821" i="6" s="1"/>
  <c r="T821" i="6"/>
  <c r="U821" i="6"/>
  <c r="V821" i="6"/>
  <c r="W821" i="6"/>
  <c r="X821" i="6"/>
  <c r="R822" i="6"/>
  <c r="S822" i="6" s="1"/>
  <c r="T822" i="6"/>
  <c r="U822" i="6"/>
  <c r="V822" i="6"/>
  <c r="W822" i="6"/>
  <c r="X822" i="6"/>
  <c r="R823" i="6"/>
  <c r="S823" i="6" s="1"/>
  <c r="T823" i="6"/>
  <c r="U823" i="6"/>
  <c r="V823" i="6"/>
  <c r="W823" i="6"/>
  <c r="X823" i="6"/>
  <c r="R824" i="6"/>
  <c r="S824" i="6" s="1"/>
  <c r="T824" i="6"/>
  <c r="U824" i="6"/>
  <c r="V824" i="6"/>
  <c r="W824" i="6"/>
  <c r="X824" i="6"/>
  <c r="R825" i="6"/>
  <c r="S825" i="6" s="1"/>
  <c r="T825" i="6"/>
  <c r="U825" i="6"/>
  <c r="V825" i="6"/>
  <c r="W825" i="6"/>
  <c r="X825" i="6"/>
  <c r="R826" i="6"/>
  <c r="S826" i="6" s="1"/>
  <c r="T826" i="6"/>
  <c r="U826" i="6"/>
  <c r="V826" i="6"/>
  <c r="W826" i="6"/>
  <c r="X826" i="6"/>
  <c r="R827" i="6"/>
  <c r="S827" i="6"/>
  <c r="T827" i="6"/>
  <c r="U827" i="6"/>
  <c r="V827" i="6"/>
  <c r="W827" i="6"/>
  <c r="X827" i="6"/>
  <c r="R828" i="6"/>
  <c r="S828" i="6" s="1"/>
  <c r="T828" i="6"/>
  <c r="U828" i="6"/>
  <c r="V828" i="6"/>
  <c r="W828" i="6"/>
  <c r="X828" i="6"/>
  <c r="R829" i="6"/>
  <c r="S829" i="6" s="1"/>
  <c r="T829" i="6"/>
  <c r="U829" i="6"/>
  <c r="V829" i="6"/>
  <c r="W829" i="6"/>
  <c r="X829" i="6"/>
  <c r="R830" i="6"/>
  <c r="S830" i="6" s="1"/>
  <c r="T830" i="6"/>
  <c r="U830" i="6"/>
  <c r="V830" i="6"/>
  <c r="W830" i="6"/>
  <c r="X830" i="6"/>
  <c r="R831" i="6"/>
  <c r="S831" i="6" s="1"/>
  <c r="T831" i="6"/>
  <c r="U831" i="6"/>
  <c r="V831" i="6"/>
  <c r="W831" i="6"/>
  <c r="X831" i="6"/>
  <c r="R832" i="6"/>
  <c r="S832" i="6" s="1"/>
  <c r="T832" i="6"/>
  <c r="U832" i="6"/>
  <c r="V832" i="6"/>
  <c r="W832" i="6"/>
  <c r="X832" i="6"/>
  <c r="R833" i="6"/>
  <c r="S833" i="6" s="1"/>
  <c r="T833" i="6"/>
  <c r="U833" i="6"/>
  <c r="V833" i="6"/>
  <c r="W833" i="6"/>
  <c r="X833" i="6"/>
  <c r="R834" i="6"/>
  <c r="S834" i="6" s="1"/>
  <c r="T834" i="6"/>
  <c r="U834" i="6"/>
  <c r="V834" i="6"/>
  <c r="W834" i="6"/>
  <c r="X834" i="6"/>
  <c r="R835" i="6"/>
  <c r="S835" i="6"/>
  <c r="T835" i="6"/>
  <c r="U835" i="6"/>
  <c r="V835" i="6"/>
  <c r="W835" i="6"/>
  <c r="X835" i="6"/>
  <c r="R836" i="6"/>
  <c r="S836" i="6" s="1"/>
  <c r="T836" i="6"/>
  <c r="U836" i="6"/>
  <c r="V836" i="6"/>
  <c r="W836" i="6"/>
  <c r="X836" i="6"/>
  <c r="R837" i="6"/>
  <c r="S837" i="6" s="1"/>
  <c r="T837" i="6"/>
  <c r="U837" i="6"/>
  <c r="V837" i="6"/>
  <c r="W837" i="6"/>
  <c r="X837" i="6"/>
  <c r="R838" i="6"/>
  <c r="S838" i="6" s="1"/>
  <c r="T838" i="6"/>
  <c r="U838" i="6"/>
  <c r="V838" i="6"/>
  <c r="W838" i="6"/>
  <c r="X838" i="6"/>
  <c r="R839" i="6"/>
  <c r="S839" i="6" s="1"/>
  <c r="T839" i="6"/>
  <c r="U839" i="6"/>
  <c r="V839" i="6"/>
  <c r="W839" i="6"/>
  <c r="X839" i="6"/>
  <c r="R840" i="6"/>
  <c r="S840" i="6" s="1"/>
  <c r="T840" i="6"/>
  <c r="U840" i="6"/>
  <c r="V840" i="6"/>
  <c r="W840" i="6"/>
  <c r="X840" i="6"/>
  <c r="R841" i="6"/>
  <c r="S841" i="6" s="1"/>
  <c r="T841" i="6"/>
  <c r="U841" i="6"/>
  <c r="V841" i="6"/>
  <c r="W841" i="6"/>
  <c r="X841" i="6"/>
  <c r="R842" i="6"/>
  <c r="S842" i="6" s="1"/>
  <c r="T842" i="6"/>
  <c r="U842" i="6"/>
  <c r="V842" i="6"/>
  <c r="W842" i="6"/>
  <c r="X842" i="6"/>
  <c r="R843" i="6"/>
  <c r="S843" i="6"/>
  <c r="T843" i="6"/>
  <c r="U843" i="6"/>
  <c r="V843" i="6"/>
  <c r="W843" i="6"/>
  <c r="X843" i="6"/>
  <c r="R844" i="6"/>
  <c r="S844" i="6" s="1"/>
  <c r="T844" i="6"/>
  <c r="U844" i="6"/>
  <c r="V844" i="6"/>
  <c r="W844" i="6"/>
  <c r="X844" i="6"/>
  <c r="R845" i="6"/>
  <c r="S845" i="6" s="1"/>
  <c r="T845" i="6"/>
  <c r="U845" i="6"/>
  <c r="V845" i="6"/>
  <c r="W845" i="6"/>
  <c r="X845" i="6"/>
  <c r="R846" i="6"/>
  <c r="S846" i="6" s="1"/>
  <c r="T846" i="6"/>
  <c r="U846" i="6"/>
  <c r="V846" i="6"/>
  <c r="W846" i="6"/>
  <c r="X846" i="6"/>
  <c r="R847" i="6"/>
  <c r="S847" i="6" s="1"/>
  <c r="T847" i="6"/>
  <c r="U847" i="6"/>
  <c r="V847" i="6"/>
  <c r="W847" i="6"/>
  <c r="X847" i="6"/>
  <c r="R848" i="6"/>
  <c r="S848" i="6" s="1"/>
  <c r="T848" i="6"/>
  <c r="U848" i="6"/>
  <c r="V848" i="6"/>
  <c r="W848" i="6"/>
  <c r="X848" i="6"/>
  <c r="R849" i="6"/>
  <c r="S849" i="6" s="1"/>
  <c r="T849" i="6"/>
  <c r="U849" i="6"/>
  <c r="V849" i="6"/>
  <c r="W849" i="6"/>
  <c r="X849" i="6"/>
  <c r="R850" i="6"/>
  <c r="S850" i="6" s="1"/>
  <c r="T850" i="6"/>
  <c r="U850" i="6"/>
  <c r="V850" i="6"/>
  <c r="W850" i="6"/>
  <c r="X850" i="6"/>
  <c r="R851" i="6"/>
  <c r="S851" i="6"/>
  <c r="T851" i="6"/>
  <c r="U851" i="6"/>
  <c r="V851" i="6"/>
  <c r="W851" i="6"/>
  <c r="X851" i="6"/>
  <c r="R852" i="6"/>
  <c r="S852" i="6" s="1"/>
  <c r="T852" i="6"/>
  <c r="U852" i="6"/>
  <c r="V852" i="6"/>
  <c r="W852" i="6"/>
  <c r="X852" i="6"/>
  <c r="R853" i="6"/>
  <c r="S853" i="6" s="1"/>
  <c r="T853" i="6"/>
  <c r="U853" i="6"/>
  <c r="V853" i="6"/>
  <c r="W853" i="6"/>
  <c r="X853" i="6"/>
  <c r="R854" i="6"/>
  <c r="S854" i="6" s="1"/>
  <c r="T854" i="6"/>
  <c r="U854" i="6"/>
  <c r="V854" i="6"/>
  <c r="W854" i="6"/>
  <c r="X854" i="6"/>
  <c r="R855" i="6"/>
  <c r="S855" i="6" s="1"/>
  <c r="T855" i="6"/>
  <c r="U855" i="6"/>
  <c r="V855" i="6"/>
  <c r="W855" i="6"/>
  <c r="X855" i="6"/>
  <c r="R856" i="6"/>
  <c r="S856" i="6" s="1"/>
  <c r="T856" i="6"/>
  <c r="U856" i="6"/>
  <c r="V856" i="6"/>
  <c r="W856" i="6"/>
  <c r="X856" i="6"/>
  <c r="R857" i="6"/>
  <c r="S857" i="6" s="1"/>
  <c r="T857" i="6"/>
  <c r="U857" i="6"/>
  <c r="V857" i="6"/>
  <c r="W857" i="6"/>
  <c r="X857" i="6"/>
  <c r="R858" i="6"/>
  <c r="S858" i="6" s="1"/>
  <c r="T858" i="6"/>
  <c r="U858" i="6"/>
  <c r="V858" i="6"/>
  <c r="W858" i="6"/>
  <c r="X858" i="6"/>
  <c r="R859" i="6"/>
  <c r="S859" i="6"/>
  <c r="T859" i="6"/>
  <c r="U859" i="6"/>
  <c r="V859" i="6"/>
  <c r="W859" i="6"/>
  <c r="X859" i="6"/>
  <c r="R860" i="6"/>
  <c r="S860" i="6" s="1"/>
  <c r="T860" i="6"/>
  <c r="U860" i="6"/>
  <c r="V860" i="6"/>
  <c r="W860" i="6"/>
  <c r="X860" i="6"/>
  <c r="R861" i="6"/>
  <c r="S861" i="6" s="1"/>
  <c r="T861" i="6"/>
  <c r="U861" i="6"/>
  <c r="V861" i="6"/>
  <c r="W861" i="6"/>
  <c r="X861" i="6"/>
  <c r="R862" i="6"/>
  <c r="S862" i="6" s="1"/>
  <c r="T862" i="6"/>
  <c r="U862" i="6"/>
  <c r="V862" i="6"/>
  <c r="W862" i="6"/>
  <c r="X862" i="6"/>
  <c r="R863" i="6"/>
  <c r="S863" i="6" s="1"/>
  <c r="T863" i="6"/>
  <c r="U863" i="6"/>
  <c r="V863" i="6"/>
  <c r="W863" i="6"/>
  <c r="X863" i="6"/>
  <c r="R864" i="6"/>
  <c r="S864" i="6" s="1"/>
  <c r="T864" i="6"/>
  <c r="U864" i="6"/>
  <c r="V864" i="6"/>
  <c r="W864" i="6"/>
  <c r="X864" i="6"/>
  <c r="R865" i="6"/>
  <c r="S865" i="6" s="1"/>
  <c r="T865" i="6"/>
  <c r="U865" i="6"/>
  <c r="V865" i="6"/>
  <c r="W865" i="6"/>
  <c r="X865" i="6"/>
  <c r="R866" i="6"/>
  <c r="S866" i="6" s="1"/>
  <c r="T866" i="6"/>
  <c r="U866" i="6"/>
  <c r="V866" i="6"/>
  <c r="W866" i="6"/>
  <c r="X866" i="6"/>
  <c r="R867" i="6"/>
  <c r="S867" i="6"/>
  <c r="T867" i="6"/>
  <c r="U867" i="6"/>
  <c r="V867" i="6"/>
  <c r="W867" i="6"/>
  <c r="X867" i="6"/>
  <c r="R868" i="6"/>
  <c r="S868" i="6" s="1"/>
  <c r="T868" i="6"/>
  <c r="U868" i="6"/>
  <c r="V868" i="6"/>
  <c r="W868" i="6"/>
  <c r="X868" i="6"/>
  <c r="R869" i="6"/>
  <c r="S869" i="6" s="1"/>
  <c r="T869" i="6"/>
  <c r="U869" i="6"/>
  <c r="V869" i="6"/>
  <c r="W869" i="6"/>
  <c r="X869" i="6"/>
  <c r="R870" i="6"/>
  <c r="S870" i="6" s="1"/>
  <c r="T870" i="6"/>
  <c r="U870" i="6"/>
  <c r="V870" i="6"/>
  <c r="W870" i="6"/>
  <c r="X870" i="6"/>
  <c r="R871" i="6"/>
  <c r="S871" i="6" s="1"/>
  <c r="T871" i="6"/>
  <c r="U871" i="6"/>
  <c r="V871" i="6"/>
  <c r="W871" i="6"/>
  <c r="X871" i="6"/>
  <c r="R872" i="6"/>
  <c r="S872" i="6" s="1"/>
  <c r="T872" i="6"/>
  <c r="U872" i="6"/>
  <c r="V872" i="6"/>
  <c r="W872" i="6"/>
  <c r="X872" i="6"/>
  <c r="R873" i="6"/>
  <c r="S873" i="6" s="1"/>
  <c r="T873" i="6"/>
  <c r="U873" i="6"/>
  <c r="V873" i="6"/>
  <c r="W873" i="6"/>
  <c r="X873" i="6"/>
  <c r="R874" i="6"/>
  <c r="S874" i="6" s="1"/>
  <c r="T874" i="6"/>
  <c r="U874" i="6"/>
  <c r="V874" i="6"/>
  <c r="W874" i="6"/>
  <c r="X874" i="6"/>
  <c r="R875" i="6"/>
  <c r="S875" i="6"/>
  <c r="T875" i="6"/>
  <c r="U875" i="6"/>
  <c r="V875" i="6"/>
  <c r="W875" i="6"/>
  <c r="X875" i="6"/>
  <c r="R876" i="6"/>
  <c r="S876" i="6" s="1"/>
  <c r="T876" i="6"/>
  <c r="U876" i="6"/>
  <c r="V876" i="6"/>
  <c r="W876" i="6"/>
  <c r="X876" i="6"/>
  <c r="R877" i="6"/>
  <c r="S877" i="6" s="1"/>
  <c r="T877" i="6"/>
  <c r="U877" i="6"/>
  <c r="V877" i="6"/>
  <c r="W877" i="6"/>
  <c r="X877" i="6"/>
  <c r="R878" i="6"/>
  <c r="S878" i="6" s="1"/>
  <c r="T878" i="6"/>
  <c r="U878" i="6"/>
  <c r="V878" i="6"/>
  <c r="W878" i="6"/>
  <c r="X878" i="6"/>
  <c r="R879" i="6"/>
  <c r="S879" i="6" s="1"/>
  <c r="T879" i="6"/>
  <c r="U879" i="6"/>
  <c r="V879" i="6"/>
  <c r="W879" i="6"/>
  <c r="X879" i="6"/>
  <c r="R880" i="6"/>
  <c r="S880" i="6" s="1"/>
  <c r="T880" i="6"/>
  <c r="U880" i="6"/>
  <c r="V880" i="6"/>
  <c r="W880" i="6"/>
  <c r="X880" i="6"/>
  <c r="R881" i="6"/>
  <c r="S881" i="6" s="1"/>
  <c r="T881" i="6"/>
  <c r="U881" i="6"/>
  <c r="V881" i="6"/>
  <c r="W881" i="6"/>
  <c r="X881" i="6"/>
  <c r="R882" i="6"/>
  <c r="S882" i="6" s="1"/>
  <c r="T882" i="6"/>
  <c r="U882" i="6"/>
  <c r="V882" i="6"/>
  <c r="W882" i="6"/>
  <c r="X882" i="6"/>
  <c r="R883" i="6"/>
  <c r="S883" i="6"/>
  <c r="T883" i="6"/>
  <c r="U883" i="6"/>
  <c r="V883" i="6"/>
  <c r="W883" i="6"/>
  <c r="X883" i="6"/>
  <c r="R884" i="6"/>
  <c r="S884" i="6" s="1"/>
  <c r="T884" i="6"/>
  <c r="U884" i="6"/>
  <c r="V884" i="6"/>
  <c r="W884" i="6"/>
  <c r="X884" i="6"/>
  <c r="R885" i="6"/>
  <c r="S885" i="6" s="1"/>
  <c r="T885" i="6"/>
  <c r="U885" i="6"/>
  <c r="V885" i="6"/>
  <c r="W885" i="6"/>
  <c r="X885" i="6"/>
  <c r="R886" i="6"/>
  <c r="S886" i="6" s="1"/>
  <c r="T886" i="6"/>
  <c r="U886" i="6"/>
  <c r="V886" i="6"/>
  <c r="W886" i="6"/>
  <c r="X886" i="6"/>
  <c r="R887" i="6"/>
  <c r="S887" i="6" s="1"/>
  <c r="T887" i="6"/>
  <c r="U887" i="6"/>
  <c r="V887" i="6"/>
  <c r="W887" i="6"/>
  <c r="X887" i="6"/>
  <c r="R888" i="6"/>
  <c r="S888" i="6" s="1"/>
  <c r="T888" i="6"/>
  <c r="U888" i="6"/>
  <c r="V888" i="6"/>
  <c r="W888" i="6"/>
  <c r="X888" i="6"/>
  <c r="R889" i="6"/>
  <c r="S889" i="6" s="1"/>
  <c r="T889" i="6"/>
  <c r="U889" i="6"/>
  <c r="V889" i="6"/>
  <c r="W889" i="6"/>
  <c r="X889" i="6"/>
  <c r="R890" i="6"/>
  <c r="S890" i="6" s="1"/>
  <c r="T890" i="6"/>
  <c r="U890" i="6"/>
  <c r="V890" i="6"/>
  <c r="W890" i="6"/>
  <c r="X890" i="6"/>
  <c r="R891" i="6"/>
  <c r="S891" i="6"/>
  <c r="T891" i="6"/>
  <c r="U891" i="6"/>
  <c r="V891" i="6"/>
  <c r="W891" i="6"/>
  <c r="X891" i="6"/>
  <c r="R892" i="6"/>
  <c r="S892" i="6" s="1"/>
  <c r="T892" i="6"/>
  <c r="U892" i="6"/>
  <c r="V892" i="6"/>
  <c r="W892" i="6"/>
  <c r="X892" i="6"/>
  <c r="R893" i="6"/>
  <c r="S893" i="6" s="1"/>
  <c r="T893" i="6"/>
  <c r="U893" i="6"/>
  <c r="V893" i="6"/>
  <c r="W893" i="6"/>
  <c r="X893" i="6"/>
  <c r="R894" i="6"/>
  <c r="S894" i="6" s="1"/>
  <c r="T894" i="6"/>
  <c r="U894" i="6"/>
  <c r="V894" i="6"/>
  <c r="W894" i="6"/>
  <c r="X894" i="6"/>
  <c r="R895" i="6"/>
  <c r="S895" i="6" s="1"/>
  <c r="T895" i="6"/>
  <c r="U895" i="6"/>
  <c r="V895" i="6"/>
  <c r="W895" i="6"/>
  <c r="X895" i="6"/>
  <c r="R896" i="6"/>
  <c r="S896" i="6" s="1"/>
  <c r="T896" i="6"/>
  <c r="U896" i="6"/>
  <c r="V896" i="6"/>
  <c r="W896" i="6"/>
  <c r="X896" i="6"/>
  <c r="R897" i="6"/>
  <c r="S897" i="6" s="1"/>
  <c r="T897" i="6"/>
  <c r="U897" i="6"/>
  <c r="V897" i="6"/>
  <c r="W897" i="6"/>
  <c r="X897" i="6"/>
  <c r="R898" i="6"/>
  <c r="S898" i="6" s="1"/>
  <c r="T898" i="6"/>
  <c r="U898" i="6"/>
  <c r="V898" i="6"/>
  <c r="W898" i="6"/>
  <c r="X898" i="6"/>
  <c r="R899" i="6"/>
  <c r="S899" i="6"/>
  <c r="T899" i="6"/>
  <c r="U899" i="6"/>
  <c r="V899" i="6"/>
  <c r="W899" i="6"/>
  <c r="X899" i="6"/>
  <c r="R900" i="6"/>
  <c r="S900" i="6" s="1"/>
  <c r="T900" i="6"/>
  <c r="U900" i="6"/>
  <c r="V900" i="6"/>
  <c r="W900" i="6"/>
  <c r="X900" i="6"/>
  <c r="R901" i="6"/>
  <c r="S901" i="6" s="1"/>
  <c r="T901" i="6"/>
  <c r="U901" i="6"/>
  <c r="V901" i="6"/>
  <c r="W901" i="6"/>
  <c r="X901" i="6"/>
  <c r="R902" i="6"/>
  <c r="S902" i="6" s="1"/>
  <c r="T902" i="6"/>
  <c r="U902" i="6"/>
  <c r="V902" i="6"/>
  <c r="W902" i="6"/>
  <c r="X902" i="6"/>
  <c r="R903" i="6"/>
  <c r="S903" i="6" s="1"/>
  <c r="T903" i="6"/>
  <c r="U903" i="6"/>
  <c r="V903" i="6"/>
  <c r="W903" i="6"/>
  <c r="X903" i="6"/>
  <c r="R904" i="6"/>
  <c r="S904" i="6" s="1"/>
  <c r="T904" i="6"/>
  <c r="U904" i="6"/>
  <c r="V904" i="6"/>
  <c r="W904" i="6"/>
  <c r="X904" i="6"/>
  <c r="R905" i="6"/>
  <c r="S905" i="6" s="1"/>
  <c r="T905" i="6"/>
  <c r="U905" i="6"/>
  <c r="V905" i="6"/>
  <c r="W905" i="6"/>
  <c r="X905" i="6"/>
  <c r="R906" i="6"/>
  <c r="S906" i="6" s="1"/>
  <c r="T906" i="6"/>
  <c r="U906" i="6"/>
  <c r="V906" i="6"/>
  <c r="W906" i="6"/>
  <c r="X906" i="6"/>
  <c r="R907" i="6"/>
  <c r="S907" i="6"/>
  <c r="T907" i="6"/>
  <c r="U907" i="6"/>
  <c r="V907" i="6"/>
  <c r="W907" i="6"/>
  <c r="X907" i="6"/>
  <c r="R908" i="6"/>
  <c r="S908" i="6" s="1"/>
  <c r="T908" i="6"/>
  <c r="U908" i="6"/>
  <c r="V908" i="6"/>
  <c r="W908" i="6"/>
  <c r="X908" i="6"/>
  <c r="R909" i="6"/>
  <c r="S909" i="6" s="1"/>
  <c r="T909" i="6"/>
  <c r="U909" i="6"/>
  <c r="V909" i="6"/>
  <c r="W909" i="6"/>
  <c r="X909" i="6"/>
  <c r="R910" i="6"/>
  <c r="S910" i="6" s="1"/>
  <c r="T910" i="6"/>
  <c r="U910" i="6"/>
  <c r="V910" i="6"/>
  <c r="W910" i="6"/>
  <c r="X910" i="6"/>
  <c r="R911" i="6"/>
  <c r="S911" i="6" s="1"/>
  <c r="T911" i="6"/>
  <c r="U911" i="6"/>
  <c r="V911" i="6"/>
  <c r="W911" i="6"/>
  <c r="X911" i="6"/>
  <c r="R912" i="6"/>
  <c r="S912" i="6" s="1"/>
  <c r="T912" i="6"/>
  <c r="U912" i="6"/>
  <c r="V912" i="6"/>
  <c r="W912" i="6"/>
  <c r="X912" i="6"/>
  <c r="R913" i="6"/>
  <c r="S913" i="6" s="1"/>
  <c r="T913" i="6"/>
  <c r="U913" i="6"/>
  <c r="V913" i="6"/>
  <c r="W913" i="6"/>
  <c r="X913" i="6"/>
  <c r="R914" i="6"/>
  <c r="S914" i="6" s="1"/>
  <c r="T914" i="6"/>
  <c r="U914" i="6"/>
  <c r="V914" i="6"/>
  <c r="W914" i="6"/>
  <c r="X914" i="6"/>
  <c r="R915" i="6"/>
  <c r="S915" i="6"/>
  <c r="T915" i="6"/>
  <c r="U915" i="6"/>
  <c r="V915" i="6"/>
  <c r="W915" i="6"/>
  <c r="X915" i="6"/>
  <c r="R916" i="6"/>
  <c r="S916" i="6" s="1"/>
  <c r="T916" i="6"/>
  <c r="U916" i="6"/>
  <c r="V916" i="6"/>
  <c r="W916" i="6"/>
  <c r="X916" i="6"/>
  <c r="R917" i="6"/>
  <c r="S917" i="6" s="1"/>
  <c r="T917" i="6"/>
  <c r="U917" i="6"/>
  <c r="V917" i="6"/>
  <c r="W917" i="6"/>
  <c r="X917" i="6"/>
  <c r="R918" i="6"/>
  <c r="S918" i="6" s="1"/>
  <c r="T918" i="6"/>
  <c r="U918" i="6"/>
  <c r="V918" i="6"/>
  <c r="W918" i="6"/>
  <c r="X918" i="6"/>
  <c r="R919" i="6"/>
  <c r="S919" i="6" s="1"/>
  <c r="T919" i="6"/>
  <c r="U919" i="6"/>
  <c r="V919" i="6"/>
  <c r="W919" i="6"/>
  <c r="X919" i="6"/>
  <c r="R920" i="6"/>
  <c r="S920" i="6" s="1"/>
  <c r="T920" i="6"/>
  <c r="U920" i="6"/>
  <c r="V920" i="6"/>
  <c r="W920" i="6"/>
  <c r="X920" i="6"/>
  <c r="R921" i="6"/>
  <c r="S921" i="6" s="1"/>
  <c r="T921" i="6"/>
  <c r="U921" i="6"/>
  <c r="V921" i="6"/>
  <c r="W921" i="6"/>
  <c r="X921" i="6"/>
  <c r="R922" i="6"/>
  <c r="S922" i="6" s="1"/>
  <c r="T922" i="6"/>
  <c r="U922" i="6"/>
  <c r="V922" i="6"/>
  <c r="W922" i="6"/>
  <c r="X922" i="6"/>
  <c r="R923" i="6"/>
  <c r="S923" i="6"/>
  <c r="T923" i="6"/>
  <c r="U923" i="6"/>
  <c r="V923" i="6"/>
  <c r="W923" i="6"/>
  <c r="X923" i="6"/>
  <c r="R924" i="6"/>
  <c r="S924" i="6" s="1"/>
  <c r="T924" i="6"/>
  <c r="U924" i="6"/>
  <c r="V924" i="6"/>
  <c r="W924" i="6"/>
  <c r="X924" i="6"/>
  <c r="R925" i="6"/>
  <c r="S925" i="6" s="1"/>
  <c r="T925" i="6"/>
  <c r="U925" i="6"/>
  <c r="V925" i="6"/>
  <c r="W925" i="6"/>
  <c r="X925" i="6"/>
  <c r="R926" i="6"/>
  <c r="S926" i="6" s="1"/>
  <c r="T926" i="6"/>
  <c r="U926" i="6"/>
  <c r="V926" i="6"/>
  <c r="W926" i="6"/>
  <c r="X926" i="6"/>
  <c r="R927" i="6"/>
  <c r="S927" i="6" s="1"/>
  <c r="T927" i="6"/>
  <c r="U927" i="6"/>
  <c r="V927" i="6"/>
  <c r="W927" i="6"/>
  <c r="X927" i="6"/>
  <c r="R928" i="6"/>
  <c r="S928" i="6" s="1"/>
  <c r="T928" i="6"/>
  <c r="U928" i="6"/>
  <c r="V928" i="6"/>
  <c r="W928" i="6"/>
  <c r="X928" i="6"/>
  <c r="R929" i="6"/>
  <c r="S929" i="6" s="1"/>
  <c r="T929" i="6"/>
  <c r="U929" i="6"/>
  <c r="V929" i="6"/>
  <c r="W929" i="6"/>
  <c r="X929" i="6"/>
  <c r="R930" i="6"/>
  <c r="S930" i="6" s="1"/>
  <c r="T930" i="6"/>
  <c r="U930" i="6"/>
  <c r="V930" i="6"/>
  <c r="W930" i="6"/>
  <c r="X930" i="6"/>
  <c r="R931" i="6"/>
  <c r="S931" i="6"/>
  <c r="T931" i="6"/>
  <c r="U931" i="6"/>
  <c r="V931" i="6"/>
  <c r="W931" i="6"/>
  <c r="X931" i="6"/>
  <c r="R932" i="6"/>
  <c r="S932" i="6" s="1"/>
  <c r="T932" i="6"/>
  <c r="U932" i="6"/>
  <c r="V932" i="6"/>
  <c r="W932" i="6"/>
  <c r="X932" i="6"/>
  <c r="R933" i="6"/>
  <c r="S933" i="6" s="1"/>
  <c r="T933" i="6"/>
  <c r="U933" i="6"/>
  <c r="V933" i="6"/>
  <c r="W933" i="6"/>
  <c r="X933" i="6"/>
  <c r="R934" i="6"/>
  <c r="S934" i="6" s="1"/>
  <c r="T934" i="6"/>
  <c r="U934" i="6"/>
  <c r="V934" i="6"/>
  <c r="W934" i="6"/>
  <c r="X934" i="6"/>
  <c r="R935" i="6"/>
  <c r="S935" i="6" s="1"/>
  <c r="T935" i="6"/>
  <c r="U935" i="6"/>
  <c r="V935" i="6"/>
  <c r="W935" i="6"/>
  <c r="X935" i="6"/>
  <c r="R936" i="6"/>
  <c r="S936" i="6" s="1"/>
  <c r="T936" i="6"/>
  <c r="U936" i="6"/>
  <c r="V936" i="6"/>
  <c r="W936" i="6"/>
  <c r="X936" i="6"/>
  <c r="R937" i="6"/>
  <c r="S937" i="6" s="1"/>
  <c r="T937" i="6"/>
  <c r="U937" i="6"/>
  <c r="V937" i="6"/>
  <c r="W937" i="6"/>
  <c r="X937" i="6"/>
  <c r="R938" i="6"/>
  <c r="S938" i="6" s="1"/>
  <c r="T938" i="6"/>
  <c r="U938" i="6"/>
  <c r="V938" i="6"/>
  <c r="W938" i="6"/>
  <c r="X938" i="6"/>
  <c r="R939" i="6"/>
  <c r="S939" i="6"/>
  <c r="T939" i="6"/>
  <c r="U939" i="6"/>
  <c r="V939" i="6"/>
  <c r="W939" i="6"/>
  <c r="X939" i="6"/>
  <c r="R940" i="6"/>
  <c r="S940" i="6" s="1"/>
  <c r="T940" i="6"/>
  <c r="U940" i="6"/>
  <c r="V940" i="6"/>
  <c r="W940" i="6"/>
  <c r="X940" i="6"/>
  <c r="R941" i="6"/>
  <c r="S941" i="6" s="1"/>
  <c r="T941" i="6"/>
  <c r="U941" i="6"/>
  <c r="V941" i="6"/>
  <c r="W941" i="6"/>
  <c r="X941" i="6"/>
  <c r="R942" i="6"/>
  <c r="S942" i="6" s="1"/>
  <c r="T942" i="6"/>
  <c r="U942" i="6"/>
  <c r="V942" i="6"/>
  <c r="W942" i="6"/>
  <c r="X942" i="6"/>
  <c r="R943" i="6"/>
  <c r="S943" i="6" s="1"/>
  <c r="T943" i="6"/>
  <c r="U943" i="6"/>
  <c r="V943" i="6"/>
  <c r="W943" i="6"/>
  <c r="X943" i="6"/>
  <c r="R944" i="6"/>
  <c r="S944" i="6" s="1"/>
  <c r="T944" i="6"/>
  <c r="U944" i="6"/>
  <c r="V944" i="6"/>
  <c r="W944" i="6"/>
  <c r="X944" i="6"/>
  <c r="R945" i="6"/>
  <c r="S945" i="6" s="1"/>
  <c r="T945" i="6"/>
  <c r="U945" i="6"/>
  <c r="V945" i="6"/>
  <c r="W945" i="6"/>
  <c r="X945" i="6"/>
  <c r="R946" i="6"/>
  <c r="S946" i="6" s="1"/>
  <c r="T946" i="6"/>
  <c r="U946" i="6"/>
  <c r="V946" i="6"/>
  <c r="W946" i="6"/>
  <c r="X946" i="6"/>
  <c r="R947" i="6"/>
  <c r="S947" i="6"/>
  <c r="T947" i="6"/>
  <c r="U947" i="6"/>
  <c r="V947" i="6"/>
  <c r="W947" i="6"/>
  <c r="X947" i="6"/>
  <c r="R948" i="6"/>
  <c r="S948" i="6" s="1"/>
  <c r="T948" i="6"/>
  <c r="U948" i="6"/>
  <c r="V948" i="6"/>
  <c r="W948" i="6"/>
  <c r="X948" i="6"/>
  <c r="R949" i="6"/>
  <c r="S949" i="6" s="1"/>
  <c r="T949" i="6"/>
  <c r="U949" i="6"/>
  <c r="V949" i="6"/>
  <c r="W949" i="6"/>
  <c r="X949" i="6"/>
  <c r="R950" i="6"/>
  <c r="S950" i="6" s="1"/>
  <c r="T950" i="6"/>
  <c r="U950" i="6"/>
  <c r="V950" i="6"/>
  <c r="W950" i="6"/>
  <c r="X950" i="6"/>
  <c r="R951" i="6"/>
  <c r="S951" i="6" s="1"/>
  <c r="T951" i="6"/>
  <c r="U951" i="6"/>
  <c r="V951" i="6"/>
  <c r="W951" i="6"/>
  <c r="X951" i="6"/>
  <c r="R952" i="6"/>
  <c r="S952" i="6" s="1"/>
  <c r="T952" i="6"/>
  <c r="U952" i="6"/>
  <c r="V952" i="6"/>
  <c r="W952" i="6"/>
  <c r="X952" i="6"/>
  <c r="R953" i="6"/>
  <c r="S953" i="6" s="1"/>
  <c r="T953" i="6"/>
  <c r="U953" i="6"/>
  <c r="V953" i="6"/>
  <c r="W953" i="6"/>
  <c r="X953" i="6"/>
  <c r="R954" i="6"/>
  <c r="S954" i="6" s="1"/>
  <c r="T954" i="6"/>
  <c r="U954" i="6"/>
  <c r="V954" i="6"/>
  <c r="W954" i="6"/>
  <c r="X954" i="6"/>
  <c r="R955" i="6"/>
  <c r="S955" i="6"/>
  <c r="T955" i="6"/>
  <c r="U955" i="6"/>
  <c r="V955" i="6"/>
  <c r="W955" i="6"/>
  <c r="X955" i="6"/>
  <c r="R956" i="6"/>
  <c r="S956" i="6" s="1"/>
  <c r="T956" i="6"/>
  <c r="U956" i="6"/>
  <c r="V956" i="6"/>
  <c r="W956" i="6"/>
  <c r="X956" i="6"/>
  <c r="R957" i="6"/>
  <c r="S957" i="6" s="1"/>
  <c r="T957" i="6"/>
  <c r="U957" i="6"/>
  <c r="V957" i="6"/>
  <c r="W957" i="6"/>
  <c r="X957" i="6"/>
  <c r="R958" i="6"/>
  <c r="S958" i="6" s="1"/>
  <c r="T958" i="6"/>
  <c r="U958" i="6"/>
  <c r="V958" i="6"/>
  <c r="W958" i="6"/>
  <c r="X958" i="6"/>
  <c r="R959" i="6"/>
  <c r="S959" i="6" s="1"/>
  <c r="T959" i="6"/>
  <c r="U959" i="6"/>
  <c r="V959" i="6"/>
  <c r="W959" i="6"/>
  <c r="X959" i="6"/>
  <c r="R960" i="6"/>
  <c r="S960" i="6" s="1"/>
  <c r="T960" i="6"/>
  <c r="U960" i="6"/>
  <c r="V960" i="6"/>
  <c r="W960" i="6"/>
  <c r="X960" i="6"/>
  <c r="R961" i="6"/>
  <c r="S961" i="6" s="1"/>
  <c r="T961" i="6"/>
  <c r="U961" i="6"/>
  <c r="V961" i="6"/>
  <c r="W961" i="6"/>
  <c r="X961" i="6"/>
  <c r="R962" i="6"/>
  <c r="S962" i="6" s="1"/>
  <c r="T962" i="6"/>
  <c r="U962" i="6"/>
  <c r="V962" i="6"/>
  <c r="W962" i="6"/>
  <c r="X962" i="6"/>
  <c r="R963" i="6"/>
  <c r="S963" i="6"/>
  <c r="T963" i="6"/>
  <c r="U963" i="6"/>
  <c r="V963" i="6"/>
  <c r="W963" i="6"/>
  <c r="X963" i="6"/>
  <c r="R964" i="6"/>
  <c r="S964" i="6" s="1"/>
  <c r="T964" i="6"/>
  <c r="U964" i="6"/>
  <c r="V964" i="6"/>
  <c r="W964" i="6"/>
  <c r="X964" i="6"/>
  <c r="R965" i="6"/>
  <c r="S965" i="6" s="1"/>
  <c r="T965" i="6"/>
  <c r="U965" i="6"/>
  <c r="V965" i="6"/>
  <c r="W965" i="6"/>
  <c r="X965" i="6"/>
  <c r="R966" i="6"/>
  <c r="S966" i="6" s="1"/>
  <c r="T966" i="6"/>
  <c r="U966" i="6"/>
  <c r="V966" i="6"/>
  <c r="W966" i="6"/>
  <c r="X966" i="6"/>
  <c r="R967" i="6"/>
  <c r="S967" i="6" s="1"/>
  <c r="T967" i="6"/>
  <c r="U967" i="6"/>
  <c r="V967" i="6"/>
  <c r="W967" i="6"/>
  <c r="X967" i="6"/>
  <c r="R968" i="6"/>
  <c r="S968" i="6" s="1"/>
  <c r="T968" i="6"/>
  <c r="U968" i="6"/>
  <c r="V968" i="6"/>
  <c r="W968" i="6"/>
  <c r="X968" i="6"/>
  <c r="R969" i="6"/>
  <c r="S969" i="6" s="1"/>
  <c r="T969" i="6"/>
  <c r="U969" i="6"/>
  <c r="V969" i="6"/>
  <c r="W969" i="6"/>
  <c r="X969" i="6"/>
  <c r="R970" i="6"/>
  <c r="S970" i="6" s="1"/>
  <c r="T970" i="6"/>
  <c r="U970" i="6"/>
  <c r="V970" i="6"/>
  <c r="W970" i="6"/>
  <c r="X970" i="6"/>
  <c r="R971" i="6"/>
  <c r="S971" i="6"/>
  <c r="T971" i="6"/>
  <c r="U971" i="6"/>
  <c r="V971" i="6"/>
  <c r="W971" i="6"/>
  <c r="X971" i="6"/>
  <c r="R972" i="6"/>
  <c r="S972" i="6" s="1"/>
  <c r="T972" i="6"/>
  <c r="U972" i="6"/>
  <c r="V972" i="6"/>
  <c r="W972" i="6"/>
  <c r="X972" i="6"/>
  <c r="R973" i="6"/>
  <c r="S973" i="6" s="1"/>
  <c r="T973" i="6"/>
  <c r="U973" i="6"/>
  <c r="V973" i="6"/>
  <c r="W973" i="6"/>
  <c r="X973" i="6"/>
  <c r="R974" i="6"/>
  <c r="S974" i="6" s="1"/>
  <c r="T974" i="6"/>
  <c r="U974" i="6"/>
  <c r="V974" i="6"/>
  <c r="W974" i="6"/>
  <c r="X974" i="6"/>
  <c r="R975" i="6"/>
  <c r="S975" i="6" s="1"/>
  <c r="T975" i="6"/>
  <c r="U975" i="6"/>
  <c r="V975" i="6"/>
  <c r="W975" i="6"/>
  <c r="X975" i="6"/>
  <c r="R976" i="6"/>
  <c r="S976" i="6" s="1"/>
  <c r="T976" i="6"/>
  <c r="U976" i="6"/>
  <c r="V976" i="6"/>
  <c r="W976" i="6"/>
  <c r="X976" i="6"/>
  <c r="R977" i="6"/>
  <c r="S977" i="6" s="1"/>
  <c r="T977" i="6"/>
  <c r="U977" i="6"/>
  <c r="V977" i="6"/>
  <c r="W977" i="6"/>
  <c r="X977" i="6"/>
  <c r="R978" i="6"/>
  <c r="S978" i="6" s="1"/>
  <c r="T978" i="6"/>
  <c r="U978" i="6"/>
  <c r="V978" i="6"/>
  <c r="W978" i="6"/>
  <c r="X978" i="6"/>
  <c r="R979" i="6"/>
  <c r="S979" i="6"/>
  <c r="T979" i="6"/>
  <c r="U979" i="6"/>
  <c r="V979" i="6"/>
  <c r="W979" i="6"/>
  <c r="X979" i="6"/>
  <c r="R980" i="6"/>
  <c r="S980" i="6" s="1"/>
  <c r="T980" i="6"/>
  <c r="U980" i="6"/>
  <c r="V980" i="6"/>
  <c r="W980" i="6"/>
  <c r="X980" i="6"/>
  <c r="R981" i="6"/>
  <c r="S981" i="6" s="1"/>
  <c r="T981" i="6"/>
  <c r="U981" i="6"/>
  <c r="V981" i="6"/>
  <c r="W981" i="6"/>
  <c r="X981" i="6"/>
  <c r="R982" i="6"/>
  <c r="S982" i="6" s="1"/>
  <c r="T982" i="6"/>
  <c r="U982" i="6"/>
  <c r="V982" i="6"/>
  <c r="W982" i="6"/>
  <c r="X982" i="6"/>
  <c r="R983" i="6"/>
  <c r="S983" i="6" s="1"/>
  <c r="T983" i="6"/>
  <c r="U983" i="6"/>
  <c r="V983" i="6"/>
  <c r="W983" i="6"/>
  <c r="X983" i="6"/>
  <c r="R984" i="6"/>
  <c r="S984" i="6" s="1"/>
  <c r="T984" i="6"/>
  <c r="U984" i="6"/>
  <c r="V984" i="6"/>
  <c r="W984" i="6"/>
  <c r="X984" i="6"/>
  <c r="R985" i="6"/>
  <c r="S985" i="6" s="1"/>
  <c r="T985" i="6"/>
  <c r="U985" i="6"/>
  <c r="V985" i="6"/>
  <c r="W985" i="6"/>
  <c r="X985" i="6"/>
  <c r="R986" i="6"/>
  <c r="S986" i="6" s="1"/>
  <c r="T986" i="6"/>
  <c r="U986" i="6"/>
  <c r="V986" i="6"/>
  <c r="W986" i="6"/>
  <c r="X986" i="6"/>
  <c r="R987" i="6"/>
  <c r="S987" i="6"/>
  <c r="T987" i="6"/>
  <c r="U987" i="6"/>
  <c r="V987" i="6"/>
  <c r="W987" i="6"/>
  <c r="X987" i="6"/>
  <c r="R988" i="6"/>
  <c r="S988" i="6" s="1"/>
  <c r="T988" i="6"/>
  <c r="U988" i="6"/>
  <c r="V988" i="6"/>
  <c r="W988" i="6"/>
  <c r="X988" i="6"/>
  <c r="R989" i="6"/>
  <c r="S989" i="6" s="1"/>
  <c r="T989" i="6"/>
  <c r="U989" i="6"/>
  <c r="V989" i="6"/>
  <c r="W989" i="6"/>
  <c r="X989" i="6"/>
  <c r="R990" i="6"/>
  <c r="S990" i="6" s="1"/>
  <c r="T990" i="6"/>
  <c r="U990" i="6"/>
  <c r="V990" i="6"/>
  <c r="W990" i="6"/>
  <c r="X990" i="6"/>
  <c r="R991" i="6"/>
  <c r="S991" i="6" s="1"/>
  <c r="T991" i="6"/>
  <c r="U991" i="6"/>
  <c r="V991" i="6"/>
  <c r="W991" i="6"/>
  <c r="X991" i="6"/>
  <c r="R992" i="6"/>
  <c r="S992" i="6" s="1"/>
  <c r="T992" i="6"/>
  <c r="U992" i="6"/>
  <c r="V992" i="6"/>
  <c r="W992" i="6"/>
  <c r="X992" i="6"/>
  <c r="R993" i="6"/>
  <c r="S993" i="6" s="1"/>
  <c r="T993" i="6"/>
  <c r="U993" i="6"/>
  <c r="V993" i="6"/>
  <c r="W993" i="6"/>
  <c r="X993" i="6"/>
  <c r="R994" i="6"/>
  <c r="S994" i="6" s="1"/>
  <c r="T994" i="6"/>
  <c r="U994" i="6"/>
  <c r="V994" i="6"/>
  <c r="W994" i="6"/>
  <c r="X994" i="6"/>
  <c r="R995" i="6"/>
  <c r="S995" i="6"/>
  <c r="T995" i="6"/>
  <c r="U995" i="6"/>
  <c r="V995" i="6"/>
  <c r="W995" i="6"/>
  <c r="X995" i="6"/>
  <c r="R996" i="6"/>
  <c r="S996" i="6" s="1"/>
  <c r="T996" i="6"/>
  <c r="U996" i="6"/>
  <c r="V996" i="6"/>
  <c r="W996" i="6"/>
  <c r="X996" i="6"/>
  <c r="R997" i="6"/>
  <c r="S997" i="6" s="1"/>
  <c r="T997" i="6"/>
  <c r="U997" i="6"/>
  <c r="V997" i="6"/>
  <c r="W997" i="6"/>
  <c r="X997" i="6"/>
  <c r="R998" i="6"/>
  <c r="S998" i="6" s="1"/>
  <c r="T998" i="6"/>
  <c r="U998" i="6"/>
  <c r="V998" i="6"/>
  <c r="W998" i="6"/>
  <c r="X998" i="6"/>
  <c r="R999" i="6"/>
  <c r="S999" i="6" s="1"/>
  <c r="T999" i="6"/>
  <c r="U999" i="6"/>
  <c r="V999" i="6"/>
  <c r="W999" i="6"/>
  <c r="X999" i="6"/>
  <c r="R1000" i="6"/>
  <c r="S1000" i="6" s="1"/>
  <c r="T1000" i="6"/>
  <c r="U1000" i="6"/>
  <c r="V1000" i="6"/>
  <c r="W1000" i="6"/>
  <c r="X1000" i="6"/>
  <c r="R1001" i="6"/>
  <c r="S1001" i="6" s="1"/>
  <c r="T1001" i="6"/>
  <c r="U1001" i="6"/>
  <c r="V1001" i="6"/>
  <c r="W1001" i="6"/>
  <c r="X1001" i="6"/>
  <c r="R1002" i="6"/>
  <c r="S1002" i="6" s="1"/>
  <c r="T1002" i="6"/>
  <c r="U1002" i="6"/>
  <c r="V1002" i="6"/>
  <c r="W1002" i="6"/>
  <c r="X1002" i="6"/>
  <c r="R1003" i="6"/>
  <c r="S1003" i="6"/>
  <c r="T1003" i="6"/>
  <c r="U1003" i="6"/>
  <c r="V1003" i="6"/>
  <c r="W1003" i="6"/>
  <c r="X1003" i="6"/>
  <c r="R1004" i="6"/>
  <c r="S1004" i="6" s="1"/>
  <c r="T1004" i="6"/>
  <c r="U1004" i="6"/>
  <c r="V1004" i="6"/>
  <c r="W1004" i="6"/>
  <c r="X1004" i="6"/>
  <c r="R1005" i="6"/>
  <c r="S1005" i="6" s="1"/>
  <c r="T1005" i="6"/>
  <c r="U1005" i="6"/>
  <c r="V1005" i="6"/>
  <c r="W1005" i="6"/>
  <c r="X1005" i="6"/>
  <c r="R1006" i="6"/>
  <c r="S1006" i="6" s="1"/>
  <c r="T1006" i="6"/>
  <c r="U1006" i="6"/>
  <c r="V1006" i="6"/>
  <c r="W1006" i="6"/>
  <c r="X1006" i="6"/>
  <c r="R1007" i="6"/>
  <c r="S1007" i="6" s="1"/>
  <c r="T1007" i="6"/>
  <c r="U1007" i="6"/>
  <c r="V1007" i="6"/>
  <c r="W1007" i="6"/>
  <c r="X1007" i="6"/>
  <c r="R1008" i="6"/>
  <c r="S1008" i="6" s="1"/>
  <c r="T1008" i="6"/>
  <c r="U1008" i="6"/>
  <c r="V1008" i="6"/>
  <c r="W1008" i="6"/>
  <c r="X1008" i="6"/>
  <c r="R1009" i="6"/>
  <c r="S1009" i="6" s="1"/>
  <c r="T1009" i="6"/>
  <c r="U1009" i="6"/>
  <c r="V1009" i="6"/>
  <c r="W1009" i="6"/>
  <c r="X1009" i="6"/>
  <c r="R1010" i="6"/>
  <c r="S1010" i="6" s="1"/>
  <c r="T1010" i="6"/>
  <c r="U1010" i="6"/>
  <c r="V1010" i="6"/>
  <c r="W1010" i="6"/>
  <c r="X1010" i="6"/>
  <c r="R1011" i="6"/>
  <c r="S1011" i="6"/>
  <c r="T1011" i="6"/>
  <c r="U1011" i="6"/>
  <c r="V1011" i="6"/>
  <c r="W1011" i="6"/>
  <c r="X1011" i="6"/>
  <c r="R1012" i="6"/>
  <c r="S1012" i="6" s="1"/>
  <c r="T1012" i="6"/>
  <c r="U1012" i="6"/>
  <c r="V1012" i="6"/>
  <c r="W1012" i="6"/>
  <c r="X1012" i="6"/>
  <c r="R1013" i="6"/>
  <c r="S1013" i="6" s="1"/>
  <c r="T1013" i="6"/>
  <c r="U1013" i="6"/>
  <c r="V1013" i="6"/>
  <c r="W1013" i="6"/>
  <c r="X1013" i="6"/>
  <c r="R1014" i="6"/>
  <c r="S1014" i="6" s="1"/>
  <c r="T1014" i="6"/>
  <c r="U1014" i="6"/>
  <c r="V1014" i="6"/>
  <c r="W1014" i="6"/>
  <c r="X1014" i="6"/>
  <c r="R1015" i="6"/>
  <c r="S1015" i="6" s="1"/>
  <c r="T1015" i="6"/>
  <c r="U1015" i="6"/>
  <c r="V1015" i="6"/>
  <c r="W1015" i="6"/>
  <c r="X1015" i="6"/>
  <c r="R1016" i="6"/>
  <c r="S1016" i="6" s="1"/>
  <c r="T1016" i="6"/>
  <c r="U1016" i="6"/>
  <c r="V1016" i="6"/>
  <c r="W1016" i="6"/>
  <c r="X1016" i="6"/>
  <c r="R1017" i="6"/>
  <c r="S1017" i="6" s="1"/>
  <c r="T1017" i="6"/>
  <c r="U1017" i="6"/>
  <c r="V1017" i="6"/>
  <c r="W1017" i="6"/>
  <c r="X1017" i="6"/>
  <c r="R1018" i="6"/>
  <c r="S1018" i="6" s="1"/>
  <c r="T1018" i="6"/>
  <c r="U1018" i="6"/>
  <c r="V1018" i="6"/>
  <c r="W1018" i="6"/>
  <c r="X1018" i="6"/>
  <c r="R1019" i="6"/>
  <c r="S1019" i="6"/>
  <c r="T1019" i="6"/>
  <c r="U1019" i="6"/>
  <c r="V1019" i="6"/>
  <c r="W1019" i="6"/>
  <c r="X1019" i="6"/>
  <c r="R1020" i="6"/>
  <c r="S1020" i="6" s="1"/>
  <c r="T1020" i="6"/>
  <c r="U1020" i="6"/>
  <c r="V1020" i="6"/>
  <c r="W1020" i="6"/>
  <c r="X1020" i="6"/>
  <c r="R1021" i="6"/>
  <c r="S1021" i="6" s="1"/>
  <c r="T1021" i="6"/>
  <c r="U1021" i="6"/>
  <c r="V1021" i="6"/>
  <c r="W1021" i="6"/>
  <c r="X1021" i="6"/>
  <c r="R1022" i="6"/>
  <c r="S1022" i="6" s="1"/>
  <c r="T1022" i="6"/>
  <c r="U1022" i="6"/>
  <c r="V1022" i="6"/>
  <c r="W1022" i="6"/>
  <c r="X1022" i="6"/>
  <c r="R1023" i="6"/>
  <c r="S1023" i="6" s="1"/>
  <c r="T1023" i="6"/>
  <c r="U1023" i="6"/>
  <c r="V1023" i="6"/>
  <c r="W1023" i="6"/>
  <c r="X1023" i="6"/>
  <c r="R1024" i="6"/>
  <c r="S1024" i="6" s="1"/>
  <c r="T1024" i="6"/>
  <c r="U1024" i="6"/>
  <c r="V1024" i="6"/>
  <c r="W1024" i="6"/>
  <c r="X1024" i="6"/>
  <c r="R1025" i="6"/>
  <c r="S1025" i="6" s="1"/>
  <c r="T1025" i="6"/>
  <c r="U1025" i="6"/>
  <c r="V1025" i="6"/>
  <c r="W1025" i="6"/>
  <c r="X1025" i="6"/>
  <c r="R1026" i="6"/>
  <c r="S1026" i="6" s="1"/>
  <c r="T1026" i="6"/>
  <c r="U1026" i="6"/>
  <c r="V1026" i="6"/>
  <c r="W1026" i="6"/>
  <c r="X1026" i="6"/>
  <c r="R1027" i="6"/>
  <c r="S1027" i="6"/>
  <c r="T1027" i="6"/>
  <c r="U1027" i="6"/>
  <c r="V1027" i="6"/>
  <c r="W1027" i="6"/>
  <c r="X1027" i="6"/>
  <c r="R1028" i="6"/>
  <c r="S1028" i="6" s="1"/>
  <c r="T1028" i="6"/>
  <c r="U1028" i="6"/>
  <c r="V1028" i="6"/>
  <c r="W1028" i="6"/>
  <c r="X1028" i="6"/>
  <c r="R1029" i="6"/>
  <c r="S1029" i="6" s="1"/>
  <c r="T1029" i="6"/>
  <c r="U1029" i="6"/>
  <c r="V1029" i="6"/>
  <c r="W1029" i="6"/>
  <c r="X1029" i="6"/>
  <c r="R1030" i="6"/>
  <c r="S1030" i="6" s="1"/>
  <c r="T1030" i="6"/>
  <c r="U1030" i="6"/>
  <c r="V1030" i="6"/>
  <c r="W1030" i="6"/>
  <c r="X1030" i="6"/>
  <c r="R1031" i="6"/>
  <c r="S1031" i="6" s="1"/>
  <c r="T1031" i="6"/>
  <c r="U1031" i="6"/>
  <c r="V1031" i="6"/>
  <c r="W1031" i="6"/>
  <c r="X1031" i="6"/>
  <c r="R1032" i="6"/>
  <c r="S1032" i="6" s="1"/>
  <c r="T1032" i="6"/>
  <c r="U1032" i="6"/>
  <c r="V1032" i="6"/>
  <c r="W1032" i="6"/>
  <c r="X1032" i="6"/>
  <c r="R1033" i="6"/>
  <c r="S1033" i="6" s="1"/>
  <c r="T1033" i="6"/>
  <c r="U1033" i="6"/>
  <c r="V1033" i="6"/>
  <c r="W1033" i="6"/>
  <c r="X1033" i="6"/>
  <c r="R1034" i="6"/>
  <c r="S1034" i="6" s="1"/>
  <c r="T1034" i="6"/>
  <c r="U1034" i="6"/>
  <c r="V1034" i="6"/>
  <c r="W1034" i="6"/>
  <c r="X1034" i="6"/>
  <c r="R1035" i="6"/>
  <c r="S1035" i="6"/>
  <c r="T1035" i="6"/>
  <c r="U1035" i="6"/>
  <c r="V1035" i="6"/>
  <c r="W1035" i="6"/>
  <c r="X1035" i="6"/>
  <c r="R1036" i="6"/>
  <c r="S1036" i="6" s="1"/>
  <c r="T1036" i="6"/>
  <c r="U1036" i="6"/>
  <c r="V1036" i="6"/>
  <c r="W1036" i="6"/>
  <c r="X1036" i="6"/>
  <c r="R1037" i="6"/>
  <c r="S1037" i="6" s="1"/>
  <c r="T1037" i="6"/>
  <c r="U1037" i="6"/>
  <c r="V1037" i="6"/>
  <c r="W1037" i="6"/>
  <c r="X1037" i="6"/>
  <c r="R1038" i="6"/>
  <c r="S1038" i="6" s="1"/>
  <c r="T1038" i="6"/>
  <c r="U1038" i="6"/>
  <c r="V1038" i="6"/>
  <c r="W1038" i="6"/>
  <c r="X1038" i="6"/>
  <c r="R1039" i="6"/>
  <c r="S1039" i="6" s="1"/>
  <c r="T1039" i="6"/>
  <c r="U1039" i="6"/>
  <c r="V1039" i="6"/>
  <c r="W1039" i="6"/>
  <c r="X1039" i="6"/>
  <c r="R1040" i="6"/>
  <c r="S1040" i="6" s="1"/>
  <c r="T1040" i="6"/>
  <c r="U1040" i="6"/>
  <c r="V1040" i="6"/>
  <c r="W1040" i="6"/>
  <c r="X1040" i="6"/>
  <c r="R1041" i="6"/>
  <c r="S1041" i="6" s="1"/>
  <c r="T1041" i="6"/>
  <c r="U1041" i="6"/>
  <c r="V1041" i="6"/>
  <c r="W1041" i="6"/>
  <c r="X1041" i="6"/>
  <c r="R1042" i="6"/>
  <c r="S1042" i="6" s="1"/>
  <c r="T1042" i="6"/>
  <c r="U1042" i="6"/>
  <c r="V1042" i="6"/>
  <c r="W1042" i="6"/>
  <c r="X1042" i="6"/>
  <c r="R1043" i="6"/>
  <c r="S1043" i="6"/>
  <c r="T1043" i="6"/>
  <c r="U1043" i="6"/>
  <c r="V1043" i="6"/>
  <c r="W1043" i="6"/>
  <c r="X1043" i="6"/>
  <c r="R1044" i="6"/>
  <c r="S1044" i="6" s="1"/>
  <c r="T1044" i="6"/>
  <c r="U1044" i="6"/>
  <c r="V1044" i="6"/>
  <c r="W1044" i="6"/>
  <c r="X1044" i="6"/>
  <c r="R1045" i="6"/>
  <c r="S1045" i="6" s="1"/>
  <c r="T1045" i="6"/>
  <c r="U1045" i="6"/>
  <c r="V1045" i="6"/>
  <c r="W1045" i="6"/>
  <c r="X1045" i="6"/>
  <c r="R1046" i="6"/>
  <c r="S1046" i="6" s="1"/>
  <c r="T1046" i="6"/>
  <c r="U1046" i="6"/>
  <c r="V1046" i="6"/>
  <c r="W1046" i="6"/>
  <c r="X1046" i="6"/>
  <c r="R1047" i="6"/>
  <c r="S1047" i="6" s="1"/>
  <c r="T1047" i="6"/>
  <c r="U1047" i="6"/>
  <c r="V1047" i="6"/>
  <c r="W1047" i="6"/>
  <c r="X1047" i="6"/>
  <c r="R1048" i="6"/>
  <c r="S1048" i="6" s="1"/>
  <c r="T1048" i="6"/>
  <c r="U1048" i="6"/>
  <c r="V1048" i="6"/>
  <c r="W1048" i="6"/>
  <c r="X1048" i="6"/>
  <c r="R1049" i="6"/>
  <c r="S1049" i="6" s="1"/>
  <c r="T1049" i="6"/>
  <c r="U1049" i="6"/>
  <c r="V1049" i="6"/>
  <c r="W1049" i="6"/>
  <c r="X1049" i="6"/>
  <c r="R1050" i="6"/>
  <c r="S1050" i="6" s="1"/>
  <c r="T1050" i="6"/>
  <c r="U1050" i="6"/>
  <c r="V1050" i="6"/>
  <c r="W1050" i="6"/>
  <c r="X1050" i="6"/>
  <c r="R1051" i="6"/>
  <c r="S1051" i="6"/>
  <c r="T1051" i="6"/>
  <c r="U1051" i="6"/>
  <c r="V1051" i="6"/>
  <c r="W1051" i="6"/>
  <c r="X1051" i="6"/>
  <c r="R1052" i="6"/>
  <c r="S1052" i="6" s="1"/>
  <c r="T1052" i="6"/>
  <c r="U1052" i="6"/>
  <c r="V1052" i="6"/>
  <c r="W1052" i="6"/>
  <c r="X1052" i="6"/>
  <c r="R1053" i="6"/>
  <c r="S1053" i="6" s="1"/>
  <c r="T1053" i="6"/>
  <c r="U1053" i="6"/>
  <c r="V1053" i="6"/>
  <c r="W1053" i="6"/>
  <c r="X1053" i="6"/>
  <c r="R1054" i="6"/>
  <c r="S1054" i="6" s="1"/>
  <c r="T1054" i="6"/>
  <c r="U1054" i="6"/>
  <c r="V1054" i="6"/>
  <c r="W1054" i="6"/>
  <c r="X1054" i="6"/>
  <c r="R1055" i="6"/>
  <c r="S1055" i="6" s="1"/>
  <c r="T1055" i="6"/>
  <c r="U1055" i="6"/>
  <c r="V1055" i="6"/>
  <c r="W1055" i="6"/>
  <c r="X1055" i="6"/>
  <c r="R1056" i="6"/>
  <c r="S1056" i="6" s="1"/>
  <c r="T1056" i="6"/>
  <c r="U1056" i="6"/>
  <c r="V1056" i="6"/>
  <c r="W1056" i="6"/>
  <c r="X1056" i="6"/>
  <c r="R1057" i="6"/>
  <c r="S1057" i="6" s="1"/>
  <c r="T1057" i="6"/>
  <c r="U1057" i="6"/>
  <c r="V1057" i="6"/>
  <c r="W1057" i="6"/>
  <c r="X1057" i="6"/>
  <c r="R1058" i="6"/>
  <c r="S1058" i="6" s="1"/>
  <c r="T1058" i="6"/>
  <c r="U1058" i="6"/>
  <c r="V1058" i="6"/>
  <c r="W1058" i="6"/>
  <c r="X1058" i="6"/>
  <c r="R1059" i="6"/>
  <c r="S1059" i="6"/>
  <c r="T1059" i="6"/>
  <c r="U1059" i="6"/>
  <c r="V1059" i="6"/>
  <c r="W1059" i="6"/>
  <c r="X1059" i="6"/>
  <c r="R1060" i="6"/>
  <c r="S1060" i="6" s="1"/>
  <c r="T1060" i="6"/>
  <c r="U1060" i="6"/>
  <c r="V1060" i="6"/>
  <c r="W1060" i="6"/>
  <c r="X1060" i="6"/>
  <c r="R1061" i="6"/>
  <c r="S1061" i="6" s="1"/>
  <c r="T1061" i="6"/>
  <c r="U1061" i="6"/>
  <c r="V1061" i="6"/>
  <c r="W1061" i="6"/>
  <c r="X1061" i="6"/>
  <c r="R1062" i="6"/>
  <c r="S1062" i="6" s="1"/>
  <c r="T1062" i="6"/>
  <c r="U1062" i="6"/>
  <c r="V1062" i="6"/>
  <c r="W1062" i="6"/>
  <c r="X1062" i="6"/>
  <c r="R1063" i="6"/>
  <c r="S1063" i="6" s="1"/>
  <c r="T1063" i="6"/>
  <c r="U1063" i="6"/>
  <c r="V1063" i="6"/>
  <c r="W1063" i="6"/>
  <c r="X1063" i="6"/>
  <c r="R1064" i="6"/>
  <c r="S1064" i="6" s="1"/>
  <c r="T1064" i="6"/>
  <c r="U1064" i="6"/>
  <c r="V1064" i="6"/>
  <c r="W1064" i="6"/>
  <c r="X1064" i="6"/>
  <c r="R1065" i="6"/>
  <c r="S1065" i="6" s="1"/>
  <c r="T1065" i="6"/>
  <c r="U1065" i="6"/>
  <c r="V1065" i="6"/>
  <c r="W1065" i="6"/>
  <c r="X1065" i="6"/>
  <c r="R1066" i="6"/>
  <c r="S1066" i="6" s="1"/>
  <c r="T1066" i="6"/>
  <c r="U1066" i="6"/>
  <c r="V1066" i="6"/>
  <c r="W1066" i="6"/>
  <c r="X1066" i="6"/>
  <c r="R1067" i="6"/>
  <c r="S1067" i="6"/>
  <c r="T1067" i="6"/>
  <c r="U1067" i="6"/>
  <c r="V1067" i="6"/>
  <c r="W1067" i="6"/>
  <c r="X1067" i="6"/>
  <c r="R1068" i="6"/>
  <c r="S1068" i="6" s="1"/>
  <c r="T1068" i="6"/>
  <c r="U1068" i="6"/>
  <c r="V1068" i="6"/>
  <c r="W1068" i="6"/>
  <c r="X1068" i="6"/>
  <c r="R1069" i="6"/>
  <c r="S1069" i="6" s="1"/>
  <c r="T1069" i="6"/>
  <c r="U1069" i="6"/>
  <c r="V1069" i="6"/>
  <c r="W1069" i="6"/>
  <c r="X1069" i="6"/>
  <c r="R1070" i="6"/>
  <c r="S1070" i="6" s="1"/>
  <c r="T1070" i="6"/>
  <c r="U1070" i="6"/>
  <c r="V1070" i="6"/>
  <c r="W1070" i="6"/>
  <c r="X1070" i="6"/>
  <c r="R1071" i="6"/>
  <c r="S1071" i="6" s="1"/>
  <c r="T1071" i="6"/>
  <c r="U1071" i="6"/>
  <c r="V1071" i="6"/>
  <c r="W1071" i="6"/>
  <c r="X1071" i="6"/>
  <c r="R1072" i="6"/>
  <c r="S1072" i="6" s="1"/>
  <c r="T1072" i="6"/>
  <c r="U1072" i="6"/>
  <c r="V1072" i="6"/>
  <c r="W1072" i="6"/>
  <c r="X1072" i="6"/>
  <c r="R1073" i="6"/>
  <c r="S1073" i="6" s="1"/>
  <c r="T1073" i="6"/>
  <c r="U1073" i="6"/>
  <c r="V1073" i="6"/>
  <c r="W1073" i="6"/>
  <c r="X1073" i="6"/>
  <c r="R1074" i="6"/>
  <c r="S1074" i="6" s="1"/>
  <c r="T1074" i="6"/>
  <c r="U1074" i="6"/>
  <c r="V1074" i="6"/>
  <c r="W1074" i="6"/>
  <c r="X1074" i="6"/>
  <c r="R1075" i="6"/>
  <c r="S1075" i="6"/>
  <c r="T1075" i="6"/>
  <c r="U1075" i="6"/>
  <c r="V1075" i="6"/>
  <c r="W1075" i="6"/>
  <c r="X1075" i="6"/>
  <c r="R1076" i="6"/>
  <c r="S1076" i="6" s="1"/>
  <c r="T1076" i="6"/>
  <c r="U1076" i="6"/>
  <c r="V1076" i="6"/>
  <c r="W1076" i="6"/>
  <c r="X1076" i="6"/>
  <c r="R1077" i="6"/>
  <c r="S1077" i="6" s="1"/>
  <c r="T1077" i="6"/>
  <c r="U1077" i="6"/>
  <c r="V1077" i="6"/>
  <c r="W1077" i="6"/>
  <c r="X1077" i="6"/>
  <c r="R1078" i="6"/>
  <c r="S1078" i="6" s="1"/>
  <c r="T1078" i="6"/>
  <c r="U1078" i="6"/>
  <c r="V1078" i="6"/>
  <c r="W1078" i="6"/>
  <c r="X1078" i="6"/>
  <c r="R1079" i="6"/>
  <c r="S1079" i="6" s="1"/>
  <c r="T1079" i="6"/>
  <c r="U1079" i="6"/>
  <c r="V1079" i="6"/>
  <c r="W1079" i="6"/>
  <c r="X1079" i="6"/>
  <c r="R1080" i="6"/>
  <c r="S1080" i="6" s="1"/>
  <c r="T1080" i="6"/>
  <c r="U1080" i="6"/>
  <c r="V1080" i="6"/>
  <c r="W1080" i="6"/>
  <c r="X1080" i="6"/>
  <c r="R1081" i="6"/>
  <c r="S1081" i="6" s="1"/>
  <c r="T1081" i="6"/>
  <c r="U1081" i="6"/>
  <c r="V1081" i="6"/>
  <c r="W1081" i="6"/>
  <c r="X1081" i="6"/>
  <c r="R1082" i="6"/>
  <c r="S1082" i="6" s="1"/>
  <c r="T1082" i="6"/>
  <c r="U1082" i="6"/>
  <c r="V1082" i="6"/>
  <c r="W1082" i="6"/>
  <c r="X1082" i="6"/>
  <c r="R1083" i="6"/>
  <c r="S1083" i="6"/>
  <c r="T1083" i="6"/>
  <c r="U1083" i="6"/>
  <c r="V1083" i="6"/>
  <c r="W1083" i="6"/>
  <c r="X1083" i="6"/>
  <c r="R1084" i="6"/>
  <c r="S1084" i="6" s="1"/>
  <c r="T1084" i="6"/>
  <c r="U1084" i="6"/>
  <c r="V1084" i="6"/>
  <c r="W1084" i="6"/>
  <c r="X1084" i="6"/>
  <c r="R1085" i="6"/>
  <c r="S1085" i="6" s="1"/>
  <c r="T1085" i="6"/>
  <c r="U1085" i="6"/>
  <c r="V1085" i="6"/>
  <c r="W1085" i="6"/>
  <c r="X1085" i="6"/>
  <c r="R1086" i="6"/>
  <c r="S1086" i="6" s="1"/>
  <c r="T1086" i="6"/>
  <c r="U1086" i="6"/>
  <c r="V1086" i="6"/>
  <c r="W1086" i="6"/>
  <c r="X1086" i="6"/>
  <c r="R1087" i="6"/>
  <c r="S1087" i="6" s="1"/>
  <c r="T1087" i="6"/>
  <c r="U1087" i="6"/>
  <c r="V1087" i="6"/>
  <c r="W1087" i="6"/>
  <c r="X1087" i="6"/>
  <c r="R1088" i="6"/>
  <c r="S1088" i="6" s="1"/>
  <c r="T1088" i="6"/>
  <c r="U1088" i="6"/>
  <c r="V1088" i="6"/>
  <c r="W1088" i="6"/>
  <c r="X1088" i="6"/>
  <c r="R1089" i="6"/>
  <c r="S1089" i="6" s="1"/>
  <c r="T1089" i="6"/>
  <c r="U1089" i="6"/>
  <c r="V1089" i="6"/>
  <c r="W1089" i="6"/>
  <c r="X1089" i="6"/>
  <c r="R1090" i="6"/>
  <c r="S1090" i="6" s="1"/>
  <c r="T1090" i="6"/>
  <c r="U1090" i="6"/>
  <c r="V1090" i="6"/>
  <c r="W1090" i="6"/>
  <c r="X1090" i="6"/>
  <c r="R1091" i="6"/>
  <c r="S1091" i="6"/>
  <c r="T1091" i="6"/>
  <c r="U1091" i="6"/>
  <c r="V1091" i="6"/>
  <c r="W1091" i="6"/>
  <c r="X1091" i="6"/>
  <c r="R1092" i="6"/>
  <c r="S1092" i="6" s="1"/>
  <c r="T1092" i="6"/>
  <c r="U1092" i="6"/>
  <c r="V1092" i="6"/>
  <c r="W1092" i="6"/>
  <c r="X1092" i="6"/>
  <c r="R1093" i="6"/>
  <c r="S1093" i="6" s="1"/>
  <c r="T1093" i="6"/>
  <c r="U1093" i="6"/>
  <c r="V1093" i="6"/>
  <c r="W1093" i="6"/>
  <c r="X1093" i="6"/>
  <c r="R1094" i="6"/>
  <c r="S1094" i="6" s="1"/>
  <c r="T1094" i="6"/>
  <c r="U1094" i="6"/>
  <c r="V1094" i="6"/>
  <c r="W1094" i="6"/>
  <c r="X1094" i="6"/>
  <c r="R1095" i="6"/>
  <c r="S1095" i="6" s="1"/>
  <c r="T1095" i="6"/>
  <c r="U1095" i="6"/>
  <c r="V1095" i="6"/>
  <c r="W1095" i="6"/>
  <c r="X1095" i="6"/>
  <c r="R1096" i="6"/>
  <c r="S1096" i="6" s="1"/>
  <c r="T1096" i="6"/>
  <c r="U1096" i="6"/>
  <c r="V1096" i="6"/>
  <c r="W1096" i="6"/>
  <c r="X1096" i="6"/>
  <c r="R1097" i="6"/>
  <c r="S1097" i="6" s="1"/>
  <c r="T1097" i="6"/>
  <c r="U1097" i="6"/>
  <c r="V1097" i="6"/>
  <c r="W1097" i="6"/>
  <c r="X1097" i="6"/>
  <c r="R1098" i="6"/>
  <c r="S1098" i="6" s="1"/>
  <c r="T1098" i="6"/>
  <c r="U1098" i="6"/>
  <c r="V1098" i="6"/>
  <c r="W1098" i="6"/>
  <c r="X1098" i="6"/>
  <c r="R1099" i="6"/>
  <c r="S1099" i="6"/>
  <c r="T1099" i="6"/>
  <c r="U1099" i="6"/>
  <c r="V1099" i="6"/>
  <c r="W1099" i="6"/>
  <c r="X1099" i="6"/>
  <c r="R1100" i="6"/>
  <c r="S1100" i="6" s="1"/>
  <c r="T1100" i="6"/>
  <c r="U1100" i="6"/>
  <c r="V1100" i="6"/>
  <c r="W1100" i="6"/>
  <c r="X1100" i="6"/>
  <c r="R1101" i="6"/>
  <c r="S1101" i="6" s="1"/>
  <c r="T1101" i="6"/>
  <c r="U1101" i="6"/>
  <c r="V1101" i="6"/>
  <c r="W1101" i="6"/>
  <c r="X1101" i="6"/>
  <c r="R1102" i="6"/>
  <c r="S1102" i="6" s="1"/>
  <c r="T1102" i="6"/>
  <c r="U1102" i="6"/>
  <c r="V1102" i="6"/>
  <c r="W1102" i="6"/>
  <c r="X1102" i="6"/>
  <c r="R1103" i="6"/>
  <c r="S1103" i="6" s="1"/>
  <c r="T1103" i="6"/>
  <c r="U1103" i="6"/>
  <c r="V1103" i="6"/>
  <c r="W1103" i="6"/>
  <c r="X1103" i="6"/>
  <c r="R1104" i="6"/>
  <c r="S1104" i="6" s="1"/>
  <c r="T1104" i="6"/>
  <c r="U1104" i="6"/>
  <c r="V1104" i="6"/>
  <c r="W1104" i="6"/>
  <c r="X1104" i="6"/>
  <c r="R1105" i="6"/>
  <c r="S1105" i="6" s="1"/>
  <c r="T1105" i="6"/>
  <c r="U1105" i="6"/>
  <c r="V1105" i="6"/>
  <c r="W1105" i="6"/>
  <c r="X1105" i="6"/>
  <c r="R1106" i="6"/>
  <c r="S1106" i="6" s="1"/>
  <c r="T1106" i="6"/>
  <c r="U1106" i="6"/>
  <c r="V1106" i="6"/>
  <c r="W1106" i="6"/>
  <c r="X1106" i="6"/>
  <c r="R1107" i="6"/>
  <c r="S1107" i="6" s="1"/>
  <c r="T1107" i="6"/>
  <c r="U1107" i="6"/>
  <c r="V1107" i="6"/>
  <c r="W1107" i="6"/>
  <c r="X1107" i="6"/>
  <c r="R1108" i="6"/>
  <c r="S1108" i="6" s="1"/>
  <c r="T1108" i="6"/>
  <c r="U1108" i="6"/>
  <c r="V1108" i="6"/>
  <c r="W1108" i="6"/>
  <c r="X1108" i="6"/>
  <c r="R1109" i="6"/>
  <c r="S1109" i="6"/>
  <c r="T1109" i="6"/>
  <c r="U1109" i="6"/>
  <c r="V1109" i="6"/>
  <c r="W1109" i="6"/>
  <c r="X1109" i="6"/>
  <c r="R1110" i="6"/>
  <c r="S1110" i="6" s="1"/>
  <c r="T1110" i="6"/>
  <c r="U1110" i="6"/>
  <c r="V1110" i="6"/>
  <c r="W1110" i="6"/>
  <c r="X1110" i="6"/>
  <c r="R1111" i="6"/>
  <c r="S1111" i="6" s="1"/>
  <c r="T1111" i="6"/>
  <c r="U1111" i="6"/>
  <c r="V1111" i="6"/>
  <c r="W1111" i="6"/>
  <c r="X1111" i="6"/>
  <c r="R1112" i="6"/>
  <c r="S1112" i="6" s="1"/>
  <c r="T1112" i="6"/>
  <c r="U1112" i="6"/>
  <c r="V1112" i="6"/>
  <c r="W1112" i="6"/>
  <c r="X1112" i="6"/>
  <c r="R1113" i="6"/>
  <c r="S1113" i="6" s="1"/>
  <c r="T1113" i="6"/>
  <c r="U1113" i="6"/>
  <c r="V1113" i="6"/>
  <c r="W1113" i="6"/>
  <c r="X1113" i="6"/>
  <c r="R1114" i="6"/>
  <c r="S1114" i="6" s="1"/>
  <c r="T1114" i="6"/>
  <c r="U1114" i="6"/>
  <c r="V1114" i="6"/>
  <c r="W1114" i="6"/>
  <c r="X1114" i="6"/>
  <c r="R1115" i="6"/>
  <c r="S1115" i="6" s="1"/>
  <c r="T1115" i="6"/>
  <c r="U1115" i="6"/>
  <c r="V1115" i="6"/>
  <c r="W1115" i="6"/>
  <c r="X1115" i="6"/>
  <c r="R1116" i="6"/>
  <c r="S1116" i="6" s="1"/>
  <c r="T1116" i="6"/>
  <c r="U1116" i="6"/>
  <c r="V1116" i="6"/>
  <c r="W1116" i="6"/>
  <c r="X1116" i="6"/>
  <c r="R1117" i="6"/>
  <c r="S1117" i="6"/>
  <c r="T1117" i="6"/>
  <c r="U1117" i="6"/>
  <c r="V1117" i="6"/>
  <c r="W1117" i="6"/>
  <c r="X1117" i="6"/>
  <c r="R1118" i="6"/>
  <c r="S1118" i="6" s="1"/>
  <c r="T1118" i="6"/>
  <c r="U1118" i="6"/>
  <c r="V1118" i="6"/>
  <c r="W1118" i="6"/>
  <c r="X1118" i="6"/>
  <c r="R1119" i="6"/>
  <c r="S1119" i="6" s="1"/>
  <c r="T1119" i="6"/>
  <c r="U1119" i="6"/>
  <c r="V1119" i="6"/>
  <c r="W1119" i="6"/>
  <c r="X1119" i="6"/>
  <c r="R1120" i="6"/>
  <c r="S1120" i="6" s="1"/>
  <c r="T1120" i="6"/>
  <c r="U1120" i="6"/>
  <c r="V1120" i="6"/>
  <c r="W1120" i="6"/>
  <c r="X1120" i="6"/>
  <c r="R1121" i="6"/>
  <c r="S1121" i="6" s="1"/>
  <c r="T1121" i="6"/>
  <c r="U1121" i="6"/>
  <c r="V1121" i="6"/>
  <c r="W1121" i="6"/>
  <c r="X1121" i="6"/>
  <c r="R1122" i="6"/>
  <c r="S1122" i="6" s="1"/>
  <c r="T1122" i="6"/>
  <c r="U1122" i="6"/>
  <c r="V1122" i="6"/>
  <c r="W1122" i="6"/>
  <c r="X1122" i="6"/>
  <c r="R1123" i="6"/>
  <c r="S1123" i="6" s="1"/>
  <c r="T1123" i="6"/>
  <c r="U1123" i="6"/>
  <c r="V1123" i="6"/>
  <c r="W1123" i="6"/>
  <c r="X1123" i="6"/>
  <c r="R1124" i="6"/>
  <c r="S1124" i="6" s="1"/>
  <c r="T1124" i="6"/>
  <c r="U1124" i="6"/>
  <c r="V1124" i="6"/>
  <c r="W1124" i="6"/>
  <c r="X1124" i="6"/>
  <c r="R1125" i="6"/>
  <c r="S1125" i="6"/>
  <c r="T1125" i="6"/>
  <c r="U1125" i="6"/>
  <c r="V1125" i="6"/>
  <c r="W1125" i="6"/>
  <c r="X1125" i="6"/>
  <c r="R1126" i="6"/>
  <c r="S1126" i="6" s="1"/>
  <c r="T1126" i="6"/>
  <c r="U1126" i="6"/>
  <c r="V1126" i="6"/>
  <c r="W1126" i="6"/>
  <c r="X1126" i="6"/>
  <c r="R1127" i="6"/>
  <c r="S1127" i="6" s="1"/>
  <c r="T1127" i="6"/>
  <c r="U1127" i="6"/>
  <c r="V1127" i="6"/>
  <c r="W1127" i="6"/>
  <c r="X1127" i="6"/>
  <c r="R1128" i="6"/>
  <c r="S1128" i="6" s="1"/>
  <c r="T1128" i="6"/>
  <c r="U1128" i="6"/>
  <c r="V1128" i="6"/>
  <c r="W1128" i="6"/>
  <c r="X1128" i="6"/>
  <c r="R1129" i="6"/>
  <c r="S1129" i="6" s="1"/>
  <c r="T1129" i="6"/>
  <c r="U1129" i="6"/>
  <c r="V1129" i="6"/>
  <c r="W1129" i="6"/>
  <c r="X1129" i="6"/>
  <c r="R1130" i="6"/>
  <c r="S1130" i="6" s="1"/>
  <c r="T1130" i="6"/>
  <c r="U1130" i="6"/>
  <c r="V1130" i="6"/>
  <c r="W1130" i="6"/>
  <c r="X1130" i="6"/>
  <c r="R1131" i="6"/>
  <c r="S1131" i="6" s="1"/>
  <c r="T1131" i="6"/>
  <c r="U1131" i="6"/>
  <c r="V1131" i="6"/>
  <c r="W1131" i="6"/>
  <c r="X1131" i="6"/>
  <c r="R1132" i="6"/>
  <c r="S1132" i="6" s="1"/>
  <c r="T1132" i="6"/>
  <c r="U1132" i="6"/>
  <c r="V1132" i="6"/>
  <c r="W1132" i="6"/>
  <c r="X1132" i="6"/>
  <c r="R1133" i="6"/>
  <c r="S1133" i="6"/>
  <c r="T1133" i="6"/>
  <c r="U1133" i="6"/>
  <c r="V1133" i="6"/>
  <c r="W1133" i="6"/>
  <c r="X1133" i="6"/>
  <c r="R1134" i="6"/>
  <c r="S1134" i="6" s="1"/>
  <c r="T1134" i="6"/>
  <c r="U1134" i="6"/>
  <c r="V1134" i="6"/>
  <c r="W1134" i="6"/>
  <c r="X1134" i="6"/>
  <c r="R1135" i="6"/>
  <c r="S1135" i="6" s="1"/>
  <c r="T1135" i="6"/>
  <c r="U1135" i="6"/>
  <c r="V1135" i="6"/>
  <c r="W1135" i="6"/>
  <c r="X1135" i="6"/>
  <c r="R1136" i="6"/>
  <c r="S1136" i="6" s="1"/>
  <c r="T1136" i="6"/>
  <c r="U1136" i="6"/>
  <c r="V1136" i="6"/>
  <c r="W1136" i="6"/>
  <c r="X1136" i="6"/>
  <c r="R1137" i="6"/>
  <c r="S1137" i="6" s="1"/>
  <c r="T1137" i="6"/>
  <c r="U1137" i="6"/>
  <c r="V1137" i="6"/>
  <c r="W1137" i="6"/>
  <c r="X1137" i="6"/>
  <c r="R1138" i="6"/>
  <c r="S1138" i="6" s="1"/>
  <c r="T1138" i="6"/>
  <c r="U1138" i="6"/>
  <c r="V1138" i="6"/>
  <c r="W1138" i="6"/>
  <c r="X1138" i="6"/>
  <c r="R1139" i="6"/>
  <c r="S1139" i="6" s="1"/>
  <c r="T1139" i="6"/>
  <c r="U1139" i="6"/>
  <c r="V1139" i="6"/>
  <c r="W1139" i="6"/>
  <c r="X1139" i="6"/>
  <c r="R1140" i="6"/>
  <c r="S1140" i="6" s="1"/>
  <c r="T1140" i="6"/>
  <c r="U1140" i="6"/>
  <c r="V1140" i="6"/>
  <c r="W1140" i="6"/>
  <c r="X1140" i="6"/>
  <c r="R1141" i="6"/>
  <c r="S1141" i="6"/>
  <c r="T1141" i="6"/>
  <c r="U1141" i="6"/>
  <c r="V1141" i="6"/>
  <c r="W1141" i="6"/>
  <c r="X1141" i="6"/>
  <c r="R1142" i="6"/>
  <c r="S1142" i="6" s="1"/>
  <c r="T1142" i="6"/>
  <c r="U1142" i="6"/>
  <c r="V1142" i="6"/>
  <c r="W1142" i="6"/>
  <c r="X1142" i="6"/>
  <c r="R1143" i="6"/>
  <c r="S1143" i="6" s="1"/>
  <c r="T1143" i="6"/>
  <c r="U1143" i="6"/>
  <c r="V1143" i="6"/>
  <c r="W1143" i="6"/>
  <c r="X1143" i="6"/>
  <c r="R1144" i="6"/>
  <c r="S1144" i="6" s="1"/>
  <c r="T1144" i="6"/>
  <c r="U1144" i="6"/>
  <c r="V1144" i="6"/>
  <c r="W1144" i="6"/>
  <c r="X1144" i="6"/>
  <c r="R1145" i="6"/>
  <c r="S1145" i="6" s="1"/>
  <c r="T1145" i="6"/>
  <c r="U1145" i="6"/>
  <c r="V1145" i="6"/>
  <c r="W1145" i="6"/>
  <c r="X1145" i="6"/>
  <c r="R1146" i="6"/>
  <c r="S1146" i="6" s="1"/>
  <c r="T1146" i="6"/>
  <c r="U1146" i="6"/>
  <c r="V1146" i="6"/>
  <c r="W1146" i="6"/>
  <c r="X1146" i="6"/>
  <c r="R1147" i="6"/>
  <c r="S1147" i="6" s="1"/>
  <c r="T1147" i="6"/>
  <c r="U1147" i="6"/>
  <c r="V1147" i="6"/>
  <c r="W1147" i="6"/>
  <c r="X1147" i="6"/>
  <c r="R1148" i="6"/>
  <c r="S1148" i="6" s="1"/>
  <c r="T1148" i="6"/>
  <c r="U1148" i="6"/>
  <c r="V1148" i="6"/>
  <c r="W1148" i="6"/>
  <c r="X1148" i="6"/>
  <c r="R1149" i="6"/>
  <c r="S1149" i="6"/>
  <c r="T1149" i="6"/>
  <c r="U1149" i="6"/>
  <c r="V1149" i="6"/>
  <c r="W1149" i="6"/>
  <c r="X1149" i="6"/>
  <c r="R1150" i="6"/>
  <c r="S1150" i="6" s="1"/>
  <c r="T1150" i="6"/>
  <c r="U1150" i="6"/>
  <c r="V1150" i="6"/>
  <c r="W1150" i="6"/>
  <c r="X1150" i="6"/>
  <c r="R1151" i="6"/>
  <c r="S1151" i="6" s="1"/>
  <c r="T1151" i="6"/>
  <c r="U1151" i="6"/>
  <c r="V1151" i="6"/>
  <c r="W1151" i="6"/>
  <c r="X1151" i="6"/>
  <c r="R1152" i="6"/>
  <c r="S1152" i="6" s="1"/>
  <c r="T1152" i="6"/>
  <c r="U1152" i="6"/>
  <c r="V1152" i="6"/>
  <c r="W1152" i="6"/>
  <c r="X1152" i="6"/>
  <c r="R1153" i="6"/>
  <c r="S1153" i="6" s="1"/>
  <c r="T1153" i="6"/>
  <c r="U1153" i="6"/>
  <c r="V1153" i="6"/>
  <c r="W1153" i="6"/>
  <c r="X1153" i="6"/>
  <c r="R1154" i="6"/>
  <c r="S1154" i="6" s="1"/>
  <c r="T1154" i="6"/>
  <c r="U1154" i="6"/>
  <c r="V1154" i="6"/>
  <c r="W1154" i="6"/>
  <c r="X1154" i="6"/>
  <c r="R1155" i="6"/>
  <c r="S1155" i="6" s="1"/>
  <c r="T1155" i="6"/>
  <c r="U1155" i="6"/>
  <c r="V1155" i="6"/>
  <c r="W1155" i="6"/>
  <c r="X1155" i="6"/>
  <c r="R1156" i="6"/>
  <c r="S1156" i="6" s="1"/>
  <c r="T1156" i="6"/>
  <c r="U1156" i="6"/>
  <c r="V1156" i="6"/>
  <c r="W1156" i="6"/>
  <c r="X1156" i="6"/>
  <c r="R1157" i="6"/>
  <c r="S1157" i="6"/>
  <c r="T1157" i="6"/>
  <c r="U1157" i="6"/>
  <c r="V1157" i="6"/>
  <c r="W1157" i="6"/>
  <c r="X1157" i="6"/>
  <c r="R1158" i="6"/>
  <c r="S1158" i="6" s="1"/>
  <c r="T1158" i="6"/>
  <c r="U1158" i="6"/>
  <c r="V1158" i="6"/>
  <c r="W1158" i="6"/>
  <c r="X1158" i="6"/>
  <c r="R1159" i="6"/>
  <c r="S1159" i="6" s="1"/>
  <c r="T1159" i="6"/>
  <c r="U1159" i="6"/>
  <c r="V1159" i="6"/>
  <c r="W1159" i="6"/>
  <c r="X1159" i="6"/>
  <c r="R1160" i="6"/>
  <c r="S1160" i="6" s="1"/>
  <c r="T1160" i="6"/>
  <c r="U1160" i="6"/>
  <c r="V1160" i="6"/>
  <c r="W1160" i="6"/>
  <c r="X1160" i="6"/>
  <c r="R1161" i="6"/>
  <c r="S1161" i="6" s="1"/>
  <c r="T1161" i="6"/>
  <c r="U1161" i="6"/>
  <c r="V1161" i="6"/>
  <c r="W1161" i="6"/>
  <c r="X1161" i="6"/>
  <c r="R1162" i="6"/>
  <c r="S1162" i="6" s="1"/>
  <c r="T1162" i="6"/>
  <c r="U1162" i="6"/>
  <c r="V1162" i="6"/>
  <c r="W1162" i="6"/>
  <c r="X1162" i="6"/>
  <c r="R1163" i="6"/>
  <c r="S1163" i="6" s="1"/>
  <c r="T1163" i="6"/>
  <c r="U1163" i="6"/>
  <c r="V1163" i="6"/>
  <c r="W1163" i="6"/>
  <c r="X1163" i="6"/>
  <c r="R1164" i="6"/>
  <c r="S1164" i="6" s="1"/>
  <c r="T1164" i="6"/>
  <c r="U1164" i="6"/>
  <c r="V1164" i="6"/>
  <c r="W1164" i="6"/>
  <c r="X1164" i="6"/>
  <c r="R1165" i="6"/>
  <c r="S1165" i="6"/>
  <c r="T1165" i="6"/>
  <c r="U1165" i="6"/>
  <c r="V1165" i="6"/>
  <c r="W1165" i="6"/>
  <c r="X1165" i="6"/>
  <c r="R1166" i="6"/>
  <c r="S1166" i="6" s="1"/>
  <c r="T1166" i="6"/>
  <c r="U1166" i="6"/>
  <c r="V1166" i="6"/>
  <c r="W1166" i="6"/>
  <c r="X1166" i="6"/>
  <c r="R1167" i="6"/>
  <c r="S1167" i="6" s="1"/>
  <c r="T1167" i="6"/>
  <c r="U1167" i="6"/>
  <c r="V1167" i="6"/>
  <c r="W1167" i="6"/>
  <c r="X1167" i="6"/>
  <c r="R1168" i="6"/>
  <c r="S1168" i="6" s="1"/>
  <c r="T1168" i="6"/>
  <c r="U1168" i="6"/>
  <c r="V1168" i="6"/>
  <c r="W1168" i="6"/>
  <c r="X1168" i="6"/>
  <c r="R1169" i="6"/>
  <c r="S1169" i="6" s="1"/>
  <c r="T1169" i="6"/>
  <c r="U1169" i="6"/>
  <c r="V1169" i="6"/>
  <c r="W1169" i="6"/>
  <c r="X1169" i="6"/>
  <c r="R1170" i="6"/>
  <c r="S1170" i="6" s="1"/>
  <c r="T1170" i="6"/>
  <c r="U1170" i="6"/>
  <c r="V1170" i="6"/>
  <c r="W1170" i="6"/>
  <c r="X1170" i="6"/>
  <c r="R1171" i="6"/>
  <c r="S1171" i="6" s="1"/>
  <c r="T1171" i="6"/>
  <c r="U1171" i="6"/>
  <c r="V1171" i="6"/>
  <c r="W1171" i="6"/>
  <c r="X1171" i="6"/>
  <c r="R1172" i="6"/>
  <c r="S1172" i="6" s="1"/>
  <c r="T1172" i="6"/>
  <c r="U1172" i="6"/>
  <c r="V1172" i="6"/>
  <c r="W1172" i="6"/>
  <c r="X1172" i="6"/>
  <c r="R1173" i="6"/>
  <c r="S1173" i="6"/>
  <c r="T1173" i="6"/>
  <c r="U1173" i="6"/>
  <c r="V1173" i="6"/>
  <c r="W1173" i="6"/>
  <c r="X1173" i="6"/>
  <c r="R1174" i="6"/>
  <c r="S1174" i="6" s="1"/>
  <c r="T1174" i="6"/>
  <c r="U1174" i="6"/>
  <c r="V1174" i="6"/>
  <c r="W1174" i="6"/>
  <c r="X1174" i="6"/>
  <c r="R1175" i="6"/>
  <c r="S1175" i="6" s="1"/>
  <c r="T1175" i="6"/>
  <c r="U1175" i="6"/>
  <c r="V1175" i="6"/>
  <c r="W1175" i="6"/>
  <c r="X1175" i="6"/>
  <c r="R1176" i="6"/>
  <c r="S1176" i="6" s="1"/>
  <c r="T1176" i="6"/>
  <c r="U1176" i="6"/>
  <c r="V1176" i="6"/>
  <c r="W1176" i="6"/>
  <c r="X1176" i="6"/>
  <c r="R1177" i="6"/>
  <c r="S1177" i="6" s="1"/>
  <c r="T1177" i="6"/>
  <c r="U1177" i="6"/>
  <c r="V1177" i="6"/>
  <c r="W1177" i="6"/>
  <c r="X1177" i="6"/>
  <c r="R1178" i="6"/>
  <c r="S1178" i="6" s="1"/>
  <c r="T1178" i="6"/>
  <c r="U1178" i="6"/>
  <c r="V1178" i="6"/>
  <c r="W1178" i="6"/>
  <c r="X1178" i="6"/>
  <c r="R1179" i="6"/>
  <c r="S1179" i="6" s="1"/>
  <c r="T1179" i="6"/>
  <c r="U1179" i="6"/>
  <c r="V1179" i="6"/>
  <c r="W1179" i="6"/>
  <c r="X1179" i="6"/>
  <c r="R1180" i="6"/>
  <c r="S1180" i="6" s="1"/>
  <c r="T1180" i="6"/>
  <c r="U1180" i="6"/>
  <c r="V1180" i="6"/>
  <c r="W1180" i="6"/>
  <c r="X1180" i="6"/>
  <c r="R1181" i="6"/>
  <c r="S1181" i="6"/>
  <c r="T1181" i="6"/>
  <c r="U1181" i="6"/>
  <c r="V1181" i="6"/>
  <c r="W1181" i="6"/>
  <c r="X1181" i="6"/>
  <c r="R1182" i="6"/>
  <c r="S1182" i="6" s="1"/>
  <c r="T1182" i="6"/>
  <c r="U1182" i="6"/>
  <c r="V1182" i="6"/>
  <c r="W1182" i="6"/>
  <c r="X1182" i="6"/>
  <c r="R1183" i="6"/>
  <c r="S1183" i="6" s="1"/>
  <c r="T1183" i="6"/>
  <c r="U1183" i="6"/>
  <c r="V1183" i="6"/>
  <c r="W1183" i="6"/>
  <c r="X1183" i="6"/>
  <c r="R1184" i="6"/>
  <c r="S1184" i="6" s="1"/>
  <c r="T1184" i="6"/>
  <c r="U1184" i="6"/>
  <c r="V1184" i="6"/>
  <c r="W1184" i="6"/>
  <c r="X1184" i="6"/>
  <c r="R1185" i="6"/>
  <c r="S1185" i="6" s="1"/>
  <c r="T1185" i="6"/>
  <c r="U1185" i="6"/>
  <c r="V1185" i="6"/>
  <c r="W1185" i="6"/>
  <c r="X1185" i="6"/>
  <c r="R1186" i="6"/>
  <c r="S1186" i="6" s="1"/>
  <c r="T1186" i="6"/>
  <c r="U1186" i="6"/>
  <c r="V1186" i="6"/>
  <c r="W1186" i="6"/>
  <c r="X1186" i="6"/>
  <c r="R1187" i="6"/>
  <c r="S1187" i="6" s="1"/>
  <c r="T1187" i="6"/>
  <c r="U1187" i="6"/>
  <c r="V1187" i="6"/>
  <c r="W1187" i="6"/>
  <c r="X1187" i="6"/>
  <c r="R1188" i="6"/>
  <c r="S1188" i="6" s="1"/>
  <c r="T1188" i="6"/>
  <c r="U1188" i="6"/>
  <c r="V1188" i="6"/>
  <c r="W1188" i="6"/>
  <c r="X1188" i="6"/>
  <c r="R1189" i="6"/>
  <c r="S1189" i="6"/>
  <c r="T1189" i="6"/>
  <c r="U1189" i="6"/>
  <c r="V1189" i="6"/>
  <c r="W1189" i="6"/>
  <c r="X1189" i="6"/>
  <c r="R1190" i="6"/>
  <c r="S1190" i="6" s="1"/>
  <c r="T1190" i="6"/>
  <c r="U1190" i="6"/>
  <c r="V1190" i="6"/>
  <c r="W1190" i="6"/>
  <c r="X1190" i="6"/>
  <c r="R1191" i="6"/>
  <c r="S1191" i="6" s="1"/>
  <c r="T1191" i="6"/>
  <c r="U1191" i="6"/>
  <c r="V1191" i="6"/>
  <c r="W1191" i="6"/>
  <c r="X1191" i="6"/>
  <c r="R1192" i="6"/>
  <c r="S1192" i="6" s="1"/>
  <c r="T1192" i="6"/>
  <c r="U1192" i="6"/>
  <c r="V1192" i="6"/>
  <c r="W1192" i="6"/>
  <c r="X1192" i="6"/>
  <c r="R1193" i="6"/>
  <c r="S1193" i="6" s="1"/>
  <c r="T1193" i="6"/>
  <c r="U1193" i="6"/>
  <c r="V1193" i="6"/>
  <c r="W1193" i="6"/>
  <c r="X1193" i="6"/>
  <c r="R1194" i="6"/>
  <c r="S1194" i="6" s="1"/>
  <c r="T1194" i="6"/>
  <c r="U1194" i="6"/>
  <c r="V1194" i="6"/>
  <c r="W1194" i="6"/>
  <c r="X1194" i="6"/>
  <c r="R1195" i="6"/>
  <c r="S1195" i="6" s="1"/>
  <c r="T1195" i="6"/>
  <c r="U1195" i="6"/>
  <c r="V1195" i="6"/>
  <c r="W1195" i="6"/>
  <c r="X1195" i="6"/>
  <c r="R1196" i="6"/>
  <c r="S1196" i="6" s="1"/>
  <c r="T1196" i="6"/>
  <c r="U1196" i="6"/>
  <c r="V1196" i="6"/>
  <c r="W1196" i="6"/>
  <c r="X1196" i="6"/>
  <c r="R1197" i="6"/>
  <c r="S1197" i="6"/>
  <c r="T1197" i="6"/>
  <c r="U1197" i="6"/>
  <c r="V1197" i="6"/>
  <c r="W1197" i="6"/>
  <c r="X1197" i="6"/>
  <c r="R1198" i="6"/>
  <c r="S1198" i="6" s="1"/>
  <c r="T1198" i="6"/>
  <c r="U1198" i="6"/>
  <c r="V1198" i="6"/>
  <c r="W1198" i="6"/>
  <c r="X1198" i="6"/>
  <c r="R1199" i="6"/>
  <c r="S1199" i="6" s="1"/>
  <c r="T1199" i="6"/>
  <c r="U1199" i="6"/>
  <c r="V1199" i="6"/>
  <c r="W1199" i="6"/>
  <c r="X1199" i="6"/>
  <c r="R1200" i="6"/>
  <c r="S1200" i="6" s="1"/>
  <c r="T1200" i="6"/>
  <c r="U1200" i="6"/>
  <c r="V1200" i="6"/>
  <c r="W1200" i="6"/>
  <c r="X1200" i="6"/>
  <c r="R1201" i="6"/>
  <c r="S1201" i="6" s="1"/>
  <c r="T1201" i="6"/>
  <c r="U1201" i="6"/>
  <c r="V1201" i="6"/>
  <c r="W1201" i="6"/>
  <c r="X1201" i="6"/>
  <c r="R1202" i="6"/>
  <c r="S1202" i="6" s="1"/>
  <c r="T1202" i="6"/>
  <c r="U1202" i="6"/>
  <c r="V1202" i="6"/>
  <c r="W1202" i="6"/>
  <c r="X1202" i="6"/>
  <c r="R1203" i="6"/>
  <c r="S1203" i="6"/>
  <c r="T1203" i="6"/>
  <c r="U1203" i="6"/>
  <c r="V1203" i="6"/>
  <c r="W1203" i="6"/>
  <c r="X1203" i="6"/>
  <c r="R1204" i="6"/>
  <c r="S1204" i="6" s="1"/>
  <c r="T1204" i="6"/>
  <c r="U1204" i="6"/>
  <c r="V1204" i="6"/>
  <c r="W1204" i="6"/>
  <c r="X1204" i="6"/>
  <c r="R1205" i="6"/>
  <c r="S1205" i="6" s="1"/>
  <c r="T1205" i="6"/>
  <c r="U1205" i="6"/>
  <c r="V1205" i="6"/>
  <c r="W1205" i="6"/>
  <c r="X1205" i="6"/>
  <c r="R1206" i="6"/>
  <c r="S1206" i="6" s="1"/>
  <c r="T1206" i="6"/>
  <c r="U1206" i="6"/>
  <c r="V1206" i="6"/>
  <c r="W1206" i="6"/>
  <c r="X1206" i="6"/>
  <c r="R1207" i="6"/>
  <c r="S1207" i="6" s="1"/>
  <c r="T1207" i="6"/>
  <c r="U1207" i="6"/>
  <c r="V1207" i="6"/>
  <c r="W1207" i="6"/>
  <c r="X1207" i="6"/>
  <c r="R1208" i="6"/>
  <c r="S1208" i="6" s="1"/>
  <c r="T1208" i="6"/>
  <c r="U1208" i="6"/>
  <c r="V1208" i="6"/>
  <c r="W1208" i="6"/>
  <c r="X1208" i="6"/>
  <c r="R1209" i="6"/>
  <c r="S1209" i="6" s="1"/>
  <c r="T1209" i="6"/>
  <c r="U1209" i="6"/>
  <c r="V1209" i="6"/>
  <c r="W1209" i="6"/>
  <c r="X1209" i="6"/>
  <c r="R1210" i="6"/>
  <c r="S1210" i="6" s="1"/>
  <c r="T1210" i="6"/>
  <c r="U1210" i="6"/>
  <c r="V1210" i="6"/>
  <c r="W1210" i="6"/>
  <c r="X1210" i="6"/>
  <c r="R1211" i="6"/>
  <c r="S1211" i="6"/>
  <c r="T1211" i="6"/>
  <c r="U1211" i="6"/>
  <c r="V1211" i="6"/>
  <c r="W1211" i="6"/>
  <c r="X1211" i="6"/>
  <c r="R1212" i="6"/>
  <c r="S1212" i="6" s="1"/>
  <c r="T1212" i="6"/>
  <c r="U1212" i="6"/>
  <c r="V1212" i="6"/>
  <c r="W1212" i="6"/>
  <c r="X1212" i="6"/>
  <c r="R1213" i="6"/>
  <c r="S1213" i="6" s="1"/>
  <c r="T1213" i="6"/>
  <c r="U1213" i="6"/>
  <c r="V1213" i="6"/>
  <c r="W1213" i="6"/>
  <c r="X1213" i="6"/>
  <c r="R1214" i="6"/>
  <c r="S1214" i="6" s="1"/>
  <c r="T1214" i="6"/>
  <c r="U1214" i="6"/>
  <c r="V1214" i="6"/>
  <c r="W1214" i="6"/>
  <c r="X1214" i="6"/>
  <c r="R1215" i="6"/>
  <c r="S1215" i="6" s="1"/>
  <c r="T1215" i="6"/>
  <c r="U1215" i="6"/>
  <c r="V1215" i="6"/>
  <c r="W1215" i="6"/>
  <c r="X1215" i="6"/>
  <c r="R1216" i="6"/>
  <c r="S1216" i="6" s="1"/>
  <c r="T1216" i="6"/>
  <c r="U1216" i="6"/>
  <c r="V1216" i="6"/>
  <c r="W1216" i="6"/>
  <c r="X1216" i="6"/>
  <c r="R1217" i="6"/>
  <c r="S1217" i="6" s="1"/>
  <c r="T1217" i="6"/>
  <c r="U1217" i="6"/>
  <c r="V1217" i="6"/>
  <c r="W1217" i="6"/>
  <c r="X1217" i="6"/>
  <c r="R1218" i="6"/>
  <c r="S1218" i="6" s="1"/>
  <c r="T1218" i="6"/>
  <c r="U1218" i="6"/>
  <c r="V1218" i="6"/>
  <c r="W1218" i="6"/>
  <c r="X1218" i="6"/>
  <c r="R1219" i="6"/>
  <c r="S1219" i="6"/>
  <c r="T1219" i="6"/>
  <c r="U1219" i="6"/>
  <c r="V1219" i="6"/>
  <c r="W1219" i="6"/>
  <c r="X1219" i="6"/>
  <c r="R1220" i="6"/>
  <c r="S1220" i="6" s="1"/>
  <c r="T1220" i="6"/>
  <c r="U1220" i="6"/>
  <c r="V1220" i="6"/>
  <c r="W1220" i="6"/>
  <c r="X1220" i="6"/>
  <c r="R1221" i="6"/>
  <c r="S1221" i="6" s="1"/>
  <c r="T1221" i="6"/>
  <c r="U1221" i="6"/>
  <c r="V1221" i="6"/>
  <c r="W1221" i="6"/>
  <c r="X1221" i="6"/>
  <c r="R1222" i="6"/>
  <c r="S1222" i="6" s="1"/>
  <c r="T1222" i="6"/>
  <c r="U1222" i="6"/>
  <c r="V1222" i="6"/>
  <c r="W1222" i="6"/>
  <c r="X1222" i="6"/>
  <c r="R1223" i="6"/>
  <c r="S1223" i="6" s="1"/>
  <c r="T1223" i="6"/>
  <c r="U1223" i="6"/>
  <c r="V1223" i="6"/>
  <c r="W1223" i="6"/>
  <c r="X1223" i="6"/>
  <c r="R1224" i="6"/>
  <c r="S1224" i="6" s="1"/>
  <c r="T1224" i="6"/>
  <c r="U1224" i="6"/>
  <c r="V1224" i="6"/>
  <c r="W1224" i="6"/>
  <c r="X1224" i="6"/>
  <c r="R1225" i="6"/>
  <c r="S1225" i="6" s="1"/>
  <c r="T1225" i="6"/>
  <c r="U1225" i="6"/>
  <c r="V1225" i="6"/>
  <c r="W1225" i="6"/>
  <c r="X1225" i="6"/>
  <c r="R1226" i="6"/>
  <c r="S1226" i="6" s="1"/>
  <c r="T1226" i="6"/>
  <c r="U1226" i="6"/>
  <c r="V1226" i="6"/>
  <c r="W1226" i="6"/>
  <c r="X1226" i="6"/>
  <c r="R1227" i="6"/>
  <c r="S1227" i="6"/>
  <c r="T1227" i="6"/>
  <c r="U1227" i="6"/>
  <c r="V1227" i="6"/>
  <c r="W1227" i="6"/>
  <c r="X1227" i="6"/>
  <c r="R1228" i="6"/>
  <c r="S1228" i="6" s="1"/>
  <c r="T1228" i="6"/>
  <c r="U1228" i="6"/>
  <c r="V1228" i="6"/>
  <c r="W1228" i="6"/>
  <c r="X1228" i="6"/>
  <c r="R1229" i="6"/>
  <c r="S1229" i="6" s="1"/>
  <c r="T1229" i="6"/>
  <c r="U1229" i="6"/>
  <c r="V1229" i="6"/>
  <c r="W1229" i="6"/>
  <c r="X1229" i="6"/>
  <c r="R1230" i="6"/>
  <c r="S1230" i="6" s="1"/>
  <c r="T1230" i="6"/>
  <c r="U1230" i="6"/>
  <c r="V1230" i="6"/>
  <c r="W1230" i="6"/>
  <c r="X1230" i="6"/>
  <c r="R1231" i="6"/>
  <c r="S1231" i="6" s="1"/>
  <c r="T1231" i="6"/>
  <c r="U1231" i="6"/>
  <c r="V1231" i="6"/>
  <c r="W1231" i="6"/>
  <c r="X1231" i="6"/>
  <c r="R1232" i="6"/>
  <c r="S1232" i="6" s="1"/>
  <c r="T1232" i="6"/>
  <c r="U1232" i="6"/>
  <c r="V1232" i="6"/>
  <c r="W1232" i="6"/>
  <c r="X1232" i="6"/>
  <c r="R1233" i="6"/>
  <c r="S1233" i="6" s="1"/>
  <c r="T1233" i="6"/>
  <c r="U1233" i="6"/>
  <c r="V1233" i="6"/>
  <c r="W1233" i="6"/>
  <c r="X1233" i="6"/>
  <c r="R1234" i="6"/>
  <c r="S1234" i="6" s="1"/>
  <c r="T1234" i="6"/>
  <c r="U1234" i="6"/>
  <c r="V1234" i="6"/>
  <c r="W1234" i="6"/>
  <c r="X1234" i="6"/>
  <c r="R1235" i="6"/>
  <c r="S1235" i="6"/>
  <c r="T1235" i="6"/>
  <c r="U1235" i="6"/>
  <c r="V1235" i="6"/>
  <c r="W1235" i="6"/>
  <c r="X1235" i="6"/>
  <c r="R1236" i="6"/>
  <c r="S1236" i="6" s="1"/>
  <c r="T1236" i="6"/>
  <c r="U1236" i="6"/>
  <c r="V1236" i="6"/>
  <c r="W1236" i="6"/>
  <c r="X1236" i="6"/>
  <c r="R1237" i="6"/>
  <c r="S1237" i="6" s="1"/>
  <c r="T1237" i="6"/>
  <c r="U1237" i="6"/>
  <c r="V1237" i="6"/>
  <c r="W1237" i="6"/>
  <c r="X1237" i="6"/>
  <c r="R1238" i="6"/>
  <c r="S1238" i="6" s="1"/>
  <c r="T1238" i="6"/>
  <c r="U1238" i="6"/>
  <c r="V1238" i="6"/>
  <c r="W1238" i="6"/>
  <c r="X1238" i="6"/>
  <c r="R1239" i="6"/>
  <c r="S1239" i="6" s="1"/>
  <c r="T1239" i="6"/>
  <c r="U1239" i="6"/>
  <c r="V1239" i="6"/>
  <c r="W1239" i="6"/>
  <c r="X1239" i="6"/>
  <c r="R1240" i="6"/>
  <c r="S1240" i="6" s="1"/>
  <c r="T1240" i="6"/>
  <c r="U1240" i="6"/>
  <c r="V1240" i="6"/>
  <c r="W1240" i="6"/>
  <c r="X1240" i="6"/>
  <c r="R1241" i="6"/>
  <c r="S1241" i="6" s="1"/>
  <c r="T1241" i="6"/>
  <c r="U1241" i="6"/>
  <c r="V1241" i="6"/>
  <c r="W1241" i="6"/>
  <c r="X1241" i="6"/>
  <c r="R1242" i="6"/>
  <c r="S1242" i="6" s="1"/>
  <c r="T1242" i="6"/>
  <c r="U1242" i="6"/>
  <c r="V1242" i="6"/>
  <c r="W1242" i="6"/>
  <c r="X1242" i="6"/>
  <c r="R1243" i="6"/>
  <c r="S1243" i="6"/>
  <c r="T1243" i="6"/>
  <c r="U1243" i="6"/>
  <c r="V1243" i="6"/>
  <c r="W1243" i="6"/>
  <c r="X1243" i="6"/>
  <c r="R1244" i="6"/>
  <c r="S1244" i="6" s="1"/>
  <c r="T1244" i="6"/>
  <c r="U1244" i="6"/>
  <c r="V1244" i="6"/>
  <c r="W1244" i="6"/>
  <c r="X1244" i="6"/>
  <c r="R1245" i="6"/>
  <c r="S1245" i="6" s="1"/>
  <c r="T1245" i="6"/>
  <c r="U1245" i="6"/>
  <c r="V1245" i="6"/>
  <c r="W1245" i="6"/>
  <c r="X1245" i="6"/>
  <c r="R1246" i="6"/>
  <c r="S1246" i="6" s="1"/>
  <c r="T1246" i="6"/>
  <c r="U1246" i="6"/>
  <c r="V1246" i="6"/>
  <c r="W1246" i="6"/>
  <c r="X1246" i="6"/>
  <c r="R1247" i="6"/>
  <c r="S1247" i="6" s="1"/>
  <c r="T1247" i="6"/>
  <c r="U1247" i="6"/>
  <c r="V1247" i="6"/>
  <c r="W1247" i="6"/>
  <c r="X1247" i="6"/>
  <c r="R1248" i="6"/>
  <c r="S1248" i="6" s="1"/>
  <c r="T1248" i="6"/>
  <c r="U1248" i="6"/>
  <c r="V1248" i="6"/>
  <c r="W1248" i="6"/>
  <c r="X1248" i="6"/>
  <c r="R1249" i="6"/>
  <c r="S1249" i="6" s="1"/>
  <c r="T1249" i="6"/>
  <c r="U1249" i="6"/>
  <c r="V1249" i="6"/>
  <c r="W1249" i="6"/>
  <c r="X1249" i="6"/>
  <c r="R1250" i="6"/>
  <c r="S1250" i="6" s="1"/>
  <c r="T1250" i="6"/>
  <c r="U1250" i="6"/>
  <c r="V1250" i="6"/>
  <c r="W1250" i="6"/>
  <c r="X1250" i="6"/>
  <c r="R1251" i="6"/>
  <c r="S1251" i="6"/>
  <c r="T1251" i="6"/>
  <c r="U1251" i="6"/>
  <c r="V1251" i="6"/>
  <c r="W1251" i="6"/>
  <c r="X1251" i="6"/>
  <c r="R1252" i="6"/>
  <c r="S1252" i="6" s="1"/>
  <c r="T1252" i="6"/>
  <c r="U1252" i="6"/>
  <c r="V1252" i="6"/>
  <c r="W1252" i="6"/>
  <c r="X1252" i="6"/>
  <c r="R1253" i="6"/>
  <c r="S1253" i="6" s="1"/>
  <c r="T1253" i="6"/>
  <c r="U1253" i="6"/>
  <c r="V1253" i="6"/>
  <c r="W1253" i="6"/>
  <c r="X1253" i="6"/>
  <c r="R1254" i="6"/>
  <c r="S1254" i="6" s="1"/>
  <c r="T1254" i="6"/>
  <c r="U1254" i="6"/>
  <c r="V1254" i="6"/>
  <c r="W1254" i="6"/>
  <c r="X1254" i="6"/>
  <c r="R1255" i="6"/>
  <c r="S1255" i="6" s="1"/>
  <c r="T1255" i="6"/>
  <c r="U1255" i="6"/>
  <c r="V1255" i="6"/>
  <c r="W1255" i="6"/>
  <c r="X1255" i="6"/>
  <c r="R1256" i="6"/>
  <c r="S1256" i="6" s="1"/>
  <c r="T1256" i="6"/>
  <c r="U1256" i="6"/>
  <c r="V1256" i="6"/>
  <c r="W1256" i="6"/>
  <c r="X1256" i="6"/>
  <c r="R1257" i="6"/>
  <c r="S1257" i="6" s="1"/>
  <c r="T1257" i="6"/>
  <c r="U1257" i="6"/>
  <c r="V1257" i="6"/>
  <c r="W1257" i="6"/>
  <c r="X1257" i="6"/>
  <c r="R1258" i="6"/>
  <c r="S1258" i="6" s="1"/>
  <c r="T1258" i="6"/>
  <c r="U1258" i="6"/>
  <c r="V1258" i="6"/>
  <c r="W1258" i="6"/>
  <c r="X1258" i="6"/>
  <c r="R1259" i="6"/>
  <c r="S1259" i="6"/>
  <c r="T1259" i="6"/>
  <c r="U1259" i="6"/>
  <c r="V1259" i="6"/>
  <c r="W1259" i="6"/>
  <c r="X1259" i="6"/>
  <c r="R1260" i="6"/>
  <c r="S1260" i="6" s="1"/>
  <c r="T1260" i="6"/>
  <c r="U1260" i="6"/>
  <c r="V1260" i="6"/>
  <c r="W1260" i="6"/>
  <c r="X1260" i="6"/>
  <c r="R1261" i="6"/>
  <c r="S1261" i="6" s="1"/>
  <c r="T1261" i="6"/>
  <c r="U1261" i="6"/>
  <c r="V1261" i="6"/>
  <c r="W1261" i="6"/>
  <c r="X1261" i="6"/>
  <c r="R1262" i="6"/>
  <c r="S1262" i="6" s="1"/>
  <c r="T1262" i="6"/>
  <c r="U1262" i="6"/>
  <c r="V1262" i="6"/>
  <c r="W1262" i="6"/>
  <c r="X1262" i="6"/>
  <c r="R1263" i="6"/>
  <c r="S1263" i="6" s="1"/>
  <c r="T1263" i="6"/>
  <c r="U1263" i="6"/>
  <c r="V1263" i="6"/>
  <c r="W1263" i="6"/>
  <c r="X1263" i="6"/>
  <c r="R1264" i="6"/>
  <c r="S1264" i="6" s="1"/>
  <c r="T1264" i="6"/>
  <c r="U1264" i="6"/>
  <c r="V1264" i="6"/>
  <c r="W1264" i="6"/>
  <c r="X1264" i="6"/>
  <c r="R1265" i="6"/>
  <c r="S1265" i="6" s="1"/>
  <c r="T1265" i="6"/>
  <c r="U1265" i="6"/>
  <c r="V1265" i="6"/>
  <c r="W1265" i="6"/>
  <c r="X1265" i="6"/>
  <c r="R1266" i="6"/>
  <c r="S1266" i="6" s="1"/>
  <c r="T1266" i="6"/>
  <c r="U1266" i="6"/>
  <c r="V1266" i="6"/>
  <c r="W1266" i="6"/>
  <c r="X1266" i="6"/>
  <c r="R1267" i="6"/>
  <c r="S1267" i="6"/>
  <c r="T1267" i="6"/>
  <c r="U1267" i="6"/>
  <c r="V1267" i="6"/>
  <c r="W1267" i="6"/>
  <c r="X1267" i="6"/>
  <c r="R1268" i="6"/>
  <c r="S1268" i="6" s="1"/>
  <c r="T1268" i="6"/>
  <c r="U1268" i="6"/>
  <c r="V1268" i="6"/>
  <c r="W1268" i="6"/>
  <c r="X1268" i="6"/>
  <c r="R1269" i="6"/>
  <c r="S1269" i="6" s="1"/>
  <c r="T1269" i="6"/>
  <c r="U1269" i="6"/>
  <c r="V1269" i="6"/>
  <c r="W1269" i="6"/>
  <c r="X1269" i="6"/>
  <c r="R1270" i="6"/>
  <c r="S1270" i="6" s="1"/>
  <c r="T1270" i="6"/>
  <c r="U1270" i="6"/>
  <c r="V1270" i="6"/>
  <c r="W1270" i="6"/>
  <c r="X1270" i="6"/>
  <c r="R1271" i="6"/>
  <c r="S1271" i="6" s="1"/>
  <c r="T1271" i="6"/>
  <c r="U1271" i="6"/>
  <c r="V1271" i="6"/>
  <c r="W1271" i="6"/>
  <c r="X1271" i="6"/>
  <c r="R1272" i="6"/>
  <c r="S1272" i="6" s="1"/>
  <c r="T1272" i="6"/>
  <c r="U1272" i="6"/>
  <c r="V1272" i="6"/>
  <c r="W1272" i="6"/>
  <c r="X1272" i="6"/>
  <c r="R1273" i="6"/>
  <c r="S1273" i="6" s="1"/>
  <c r="T1273" i="6"/>
  <c r="U1273" i="6"/>
  <c r="V1273" i="6"/>
  <c r="W1273" i="6"/>
  <c r="X1273" i="6"/>
  <c r="R1274" i="6"/>
  <c r="S1274" i="6" s="1"/>
  <c r="T1274" i="6"/>
  <c r="U1274" i="6"/>
  <c r="V1274" i="6"/>
  <c r="W1274" i="6"/>
  <c r="X1274" i="6"/>
  <c r="R1275" i="6"/>
  <c r="S1275" i="6"/>
  <c r="T1275" i="6"/>
  <c r="U1275" i="6"/>
  <c r="V1275" i="6"/>
  <c r="W1275" i="6"/>
  <c r="X1275" i="6"/>
  <c r="R1276" i="6"/>
  <c r="S1276" i="6" s="1"/>
  <c r="T1276" i="6"/>
  <c r="U1276" i="6"/>
  <c r="V1276" i="6"/>
  <c r="W1276" i="6"/>
  <c r="X1276" i="6"/>
  <c r="R1277" i="6"/>
  <c r="S1277" i="6" s="1"/>
  <c r="T1277" i="6"/>
  <c r="U1277" i="6"/>
  <c r="V1277" i="6"/>
  <c r="W1277" i="6"/>
  <c r="X1277" i="6"/>
  <c r="R1278" i="6"/>
  <c r="S1278" i="6" s="1"/>
  <c r="T1278" i="6"/>
  <c r="U1278" i="6"/>
  <c r="V1278" i="6"/>
  <c r="W1278" i="6"/>
  <c r="X1278" i="6"/>
  <c r="R1279" i="6"/>
  <c r="S1279" i="6" s="1"/>
  <c r="T1279" i="6"/>
  <c r="U1279" i="6"/>
  <c r="V1279" i="6"/>
  <c r="W1279" i="6"/>
  <c r="X1279" i="6"/>
  <c r="R1280" i="6"/>
  <c r="S1280" i="6" s="1"/>
  <c r="T1280" i="6"/>
  <c r="U1280" i="6"/>
  <c r="V1280" i="6"/>
  <c r="W1280" i="6"/>
  <c r="X1280" i="6"/>
  <c r="R1281" i="6"/>
  <c r="S1281" i="6" s="1"/>
  <c r="T1281" i="6"/>
  <c r="U1281" i="6"/>
  <c r="V1281" i="6"/>
  <c r="W1281" i="6"/>
  <c r="X1281" i="6"/>
  <c r="R1282" i="6"/>
  <c r="S1282" i="6" s="1"/>
  <c r="T1282" i="6"/>
  <c r="U1282" i="6"/>
  <c r="V1282" i="6"/>
  <c r="W1282" i="6"/>
  <c r="X1282" i="6"/>
  <c r="R1283" i="6"/>
  <c r="S1283" i="6"/>
  <c r="T1283" i="6"/>
  <c r="U1283" i="6"/>
  <c r="V1283" i="6"/>
  <c r="W1283" i="6"/>
  <c r="X1283" i="6"/>
  <c r="R1284" i="6"/>
  <c r="S1284" i="6" s="1"/>
  <c r="T1284" i="6"/>
  <c r="U1284" i="6"/>
  <c r="V1284" i="6"/>
  <c r="W1284" i="6"/>
  <c r="X1284" i="6"/>
  <c r="R1285" i="6"/>
  <c r="S1285" i="6" s="1"/>
  <c r="T1285" i="6"/>
  <c r="U1285" i="6"/>
  <c r="V1285" i="6"/>
  <c r="W1285" i="6"/>
  <c r="X1285" i="6"/>
  <c r="R1286" i="6"/>
  <c r="S1286" i="6" s="1"/>
  <c r="T1286" i="6"/>
  <c r="U1286" i="6"/>
  <c r="V1286" i="6"/>
  <c r="W1286" i="6"/>
  <c r="X1286" i="6"/>
  <c r="R1287" i="6"/>
  <c r="S1287" i="6" s="1"/>
  <c r="T1287" i="6"/>
  <c r="U1287" i="6"/>
  <c r="V1287" i="6"/>
  <c r="W1287" i="6"/>
  <c r="X1287" i="6"/>
  <c r="R1288" i="6"/>
  <c r="S1288" i="6" s="1"/>
  <c r="T1288" i="6"/>
  <c r="U1288" i="6"/>
  <c r="V1288" i="6"/>
  <c r="W1288" i="6"/>
  <c r="X1288" i="6"/>
  <c r="R1289" i="6"/>
  <c r="S1289" i="6" s="1"/>
  <c r="T1289" i="6"/>
  <c r="U1289" i="6"/>
  <c r="V1289" i="6"/>
  <c r="W1289" i="6"/>
  <c r="X1289" i="6"/>
  <c r="R1290" i="6"/>
  <c r="S1290" i="6" s="1"/>
  <c r="T1290" i="6"/>
  <c r="U1290" i="6"/>
  <c r="V1290" i="6"/>
  <c r="W1290" i="6"/>
  <c r="X1290" i="6"/>
  <c r="R1291" i="6"/>
  <c r="S1291" i="6"/>
  <c r="T1291" i="6"/>
  <c r="U1291" i="6"/>
  <c r="V1291" i="6"/>
  <c r="W1291" i="6"/>
  <c r="X1291" i="6"/>
  <c r="R1292" i="6"/>
  <c r="S1292" i="6" s="1"/>
  <c r="T1292" i="6"/>
  <c r="U1292" i="6"/>
  <c r="V1292" i="6"/>
  <c r="W1292" i="6"/>
  <c r="X1292" i="6"/>
  <c r="R1293" i="6"/>
  <c r="S1293" i="6" s="1"/>
  <c r="T1293" i="6"/>
  <c r="U1293" i="6"/>
  <c r="V1293" i="6"/>
  <c r="W1293" i="6"/>
  <c r="X1293" i="6"/>
  <c r="R1294" i="6"/>
  <c r="S1294" i="6" s="1"/>
  <c r="T1294" i="6"/>
  <c r="U1294" i="6"/>
  <c r="V1294" i="6"/>
  <c r="W1294" i="6"/>
  <c r="X1294" i="6"/>
  <c r="R1295" i="6"/>
  <c r="S1295" i="6" s="1"/>
  <c r="T1295" i="6"/>
  <c r="U1295" i="6"/>
  <c r="V1295" i="6"/>
  <c r="W1295" i="6"/>
  <c r="X1295" i="6"/>
  <c r="R1296" i="6"/>
  <c r="S1296" i="6" s="1"/>
  <c r="T1296" i="6"/>
  <c r="U1296" i="6"/>
  <c r="V1296" i="6"/>
  <c r="W1296" i="6"/>
  <c r="X1296" i="6"/>
  <c r="R1297" i="6"/>
  <c r="S1297" i="6" s="1"/>
  <c r="T1297" i="6"/>
  <c r="U1297" i="6"/>
  <c r="V1297" i="6"/>
  <c r="W1297" i="6"/>
  <c r="X1297" i="6"/>
  <c r="R1298" i="6"/>
  <c r="S1298" i="6" s="1"/>
  <c r="T1298" i="6"/>
  <c r="U1298" i="6"/>
  <c r="V1298" i="6"/>
  <c r="W1298" i="6"/>
  <c r="X1298" i="6"/>
  <c r="R1299" i="6"/>
  <c r="S1299" i="6"/>
  <c r="T1299" i="6"/>
  <c r="U1299" i="6"/>
  <c r="V1299" i="6"/>
  <c r="W1299" i="6"/>
  <c r="X1299" i="6"/>
  <c r="R1300" i="6"/>
  <c r="S1300" i="6" s="1"/>
  <c r="T1300" i="6"/>
  <c r="U1300" i="6"/>
  <c r="V1300" i="6"/>
  <c r="W1300" i="6"/>
  <c r="X1300" i="6"/>
  <c r="R1301" i="6"/>
  <c r="S1301" i="6" s="1"/>
  <c r="T1301" i="6"/>
  <c r="U1301" i="6"/>
  <c r="V1301" i="6"/>
  <c r="W1301" i="6"/>
  <c r="X1301" i="6"/>
  <c r="R1302" i="6"/>
  <c r="S1302" i="6" s="1"/>
  <c r="T1302" i="6"/>
  <c r="U1302" i="6"/>
  <c r="V1302" i="6"/>
  <c r="W1302" i="6"/>
  <c r="X1302" i="6"/>
  <c r="R1303" i="6"/>
  <c r="S1303" i="6" s="1"/>
  <c r="T1303" i="6"/>
  <c r="U1303" i="6"/>
  <c r="V1303" i="6"/>
  <c r="W1303" i="6"/>
  <c r="X1303" i="6"/>
  <c r="E2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F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G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K2" i="1" l="1"/>
  <c r="L2" i="6" l="1"/>
  <c r="L3" i="1" l="1"/>
  <c r="L2" i="1"/>
  <c r="M2" i="1" l="1"/>
  <c r="R7" i="6"/>
  <c r="L1313" i="6" l="1"/>
  <c r="R1307" i="6"/>
  <c r="L1307" i="6"/>
  <c r="K3" i="1" l="1"/>
  <c r="M3" i="1" s="1"/>
  <c r="L3" i="6" l="1"/>
  <c r="G4" i="6" l="1"/>
  <c r="K3" i="6" l="1"/>
  <c r="M3" i="6" s="1"/>
  <c r="K2" i="6"/>
  <c r="M2" i="6" s="1"/>
  <c r="U7" i="6"/>
  <c r="T7" i="6"/>
  <c r="T1329" i="6"/>
  <c r="N7" i="1"/>
  <c r="O7" i="1" s="1"/>
  <c r="X3071" i="1"/>
  <c r="R7" i="1"/>
  <c r="S7" i="1"/>
  <c r="P7" i="1"/>
  <c r="Q7" i="1"/>
  <c r="V7" i="6"/>
  <c r="V3481" i="6" s="1"/>
  <c r="W7" i="6"/>
  <c r="W3481" i="6" s="1"/>
  <c r="S7" i="6"/>
  <c r="C66" i="5"/>
  <c r="D66" i="5"/>
  <c r="E66" i="5"/>
  <c r="F66" i="5"/>
  <c r="P71" i="7"/>
  <c r="R71" i="7"/>
  <c r="G66" i="5"/>
  <c r="H66" i="5"/>
  <c r="I66" i="5"/>
  <c r="J66" i="5"/>
  <c r="P67" i="5"/>
  <c r="P66" i="5" s="1"/>
  <c r="R67" i="5"/>
  <c r="R66" i="5" s="1"/>
  <c r="P70" i="5"/>
  <c r="R70" i="5"/>
  <c r="X7" i="6"/>
  <c r="T7" i="1"/>
  <c r="K70" i="5" s="1"/>
  <c r="L70" i="5" s="1"/>
  <c r="A9" i="7" l="1"/>
  <c r="C14" i="7" s="1"/>
  <c r="D14" i="7" s="1"/>
  <c r="R2626" i="1"/>
  <c r="S2626" i="1"/>
  <c r="M70" i="5"/>
  <c r="N70" i="5" s="1"/>
  <c r="L51" i="5"/>
  <c r="H22" i="5"/>
  <c r="L28" i="5"/>
  <c r="J25" i="5"/>
  <c r="H62" i="5"/>
  <c r="N40" i="5"/>
  <c r="N33" i="5"/>
  <c r="L49" i="5"/>
  <c r="L27" i="5"/>
  <c r="J24" i="5"/>
  <c r="L36" i="5"/>
  <c r="L53" i="5"/>
  <c r="L14" i="5"/>
  <c r="N22" i="5"/>
  <c r="L18" i="5"/>
  <c r="N44" i="5"/>
  <c r="N57" i="5"/>
  <c r="H15" i="5"/>
  <c r="H27" i="5"/>
  <c r="N15" i="5"/>
  <c r="N42" i="5"/>
  <c r="N59" i="5"/>
  <c r="J33" i="5"/>
  <c r="N48" i="5"/>
  <c r="J32" i="5"/>
  <c r="L62" i="5"/>
  <c r="L50" i="5"/>
  <c r="L57" i="5"/>
  <c r="L21" i="5"/>
  <c r="N60" i="5"/>
  <c r="N64" i="5"/>
  <c r="N29" i="5"/>
  <c r="L45" i="5"/>
  <c r="N24" i="5"/>
  <c r="N41" i="5"/>
  <c r="N58" i="5"/>
  <c r="L37" i="5"/>
  <c r="N45" i="5"/>
  <c r="L54" i="5"/>
  <c r="H29" i="5"/>
  <c r="N27" i="5"/>
  <c r="N39" i="5"/>
  <c r="L39" i="5"/>
  <c r="N43" i="5"/>
  <c r="N47" i="5"/>
  <c r="L52" i="5"/>
  <c r="N56" i="5"/>
  <c r="L46" i="5"/>
  <c r="N49" i="5"/>
  <c r="L65" i="5"/>
  <c r="H30" i="5"/>
  <c r="L31" i="5"/>
  <c r="L47" i="5"/>
  <c r="J62" i="5"/>
  <c r="H34" i="5"/>
  <c r="H31" i="5"/>
  <c r="L42" i="5"/>
  <c r="N31" i="5"/>
  <c r="N38" i="5"/>
  <c r="N52" i="5"/>
  <c r="J63" i="5"/>
  <c r="N61" i="5"/>
  <c r="N30" i="5"/>
  <c r="L59" i="5"/>
  <c r="L30" i="5"/>
  <c r="J18" i="5"/>
  <c r="J20" i="5"/>
  <c r="L34" i="5"/>
  <c r="N65" i="5"/>
  <c r="L33" i="5"/>
  <c r="N36" i="5"/>
  <c r="J29" i="5"/>
  <c r="J28" i="5"/>
  <c r="N63" i="5"/>
  <c r="J27" i="5"/>
  <c r="L29" i="5"/>
  <c r="N51" i="5"/>
  <c r="N34" i="5"/>
  <c r="N55" i="5"/>
  <c r="L58" i="5"/>
  <c r="J31" i="5"/>
  <c r="N37" i="5"/>
  <c r="J34" i="5"/>
  <c r="N32" i="5"/>
  <c r="L40" i="5"/>
  <c r="L43" i="5"/>
  <c r="N50" i="5"/>
  <c r="J30" i="5"/>
  <c r="L17" i="5"/>
  <c r="N16" i="5"/>
  <c r="N17" i="5"/>
  <c r="C20" i="7"/>
  <c r="D20" i="7" s="1"/>
  <c r="E20" i="7"/>
  <c r="F20" i="7" s="1"/>
  <c r="G20" i="7"/>
  <c r="H20" i="7" s="1"/>
  <c r="I20" i="7"/>
  <c r="J20" i="7" s="1"/>
  <c r="K20" i="7"/>
  <c r="L20" i="7" s="1"/>
  <c r="M20" i="7"/>
  <c r="N20" i="7" s="1"/>
  <c r="N53" i="5"/>
  <c r="N54" i="5"/>
  <c r="L61" i="5"/>
  <c r="L16" i="5"/>
  <c r="J15" i="5"/>
  <c r="L55" i="5"/>
  <c r="H63" i="5"/>
  <c r="L67" i="5"/>
  <c r="L66" i="5" s="1"/>
  <c r="N62" i="5"/>
  <c r="H28" i="5"/>
  <c r="L38" i="5"/>
  <c r="N35" i="5"/>
  <c r="N46" i="5"/>
  <c r="A9" i="5"/>
  <c r="L48" i="5"/>
  <c r="L44" i="5"/>
  <c r="L64" i="5"/>
  <c r="L20" i="5"/>
  <c r="L19" i="5"/>
  <c r="H18" i="5"/>
  <c r="N21" i="5"/>
  <c r="L15" i="5"/>
  <c r="N19" i="5"/>
  <c r="H17" i="5"/>
  <c r="L60" i="5"/>
  <c r="L63" i="5"/>
  <c r="J64" i="5"/>
  <c r="H33" i="5"/>
  <c r="L24" i="5"/>
  <c r="L32" i="5"/>
  <c r="L56" i="5"/>
  <c r="N14" i="5"/>
  <c r="N18" i="5"/>
  <c r="J65" i="5"/>
  <c r="H24" i="5"/>
  <c r="D54" i="5"/>
  <c r="C54" i="5" s="1"/>
  <c r="F41" i="5"/>
  <c r="F43" i="5"/>
  <c r="F29" i="5"/>
  <c r="N23" i="5"/>
  <c r="M23" i="5" s="1"/>
  <c r="L22" i="5"/>
  <c r="F34" i="5"/>
  <c r="N20" i="5"/>
  <c r="N13" i="5"/>
  <c r="D34" i="5"/>
  <c r="F21" i="5"/>
  <c r="D31" i="5"/>
  <c r="F40" i="5"/>
  <c r="D58" i="5"/>
  <c r="D61" i="5"/>
  <c r="F28" i="5"/>
  <c r="D55" i="5"/>
  <c r="C55" i="5" s="1"/>
  <c r="D56" i="5"/>
  <c r="D27" i="5"/>
  <c r="D53" i="5"/>
  <c r="D51" i="5"/>
  <c r="C51" i="5" s="1"/>
  <c r="F38" i="5"/>
  <c r="F37" i="5"/>
  <c r="N28" i="5"/>
  <c r="N67" i="5"/>
  <c r="N66" i="5" s="1"/>
  <c r="F49" i="5"/>
  <c r="F47" i="5"/>
  <c r="F45" i="5"/>
  <c r="D65" i="5"/>
  <c r="C65" i="5" s="1"/>
  <c r="F48" i="5"/>
  <c r="D44" i="5"/>
  <c r="F59" i="5"/>
  <c r="F57" i="5"/>
  <c r="E57" i="5" s="1"/>
  <c r="D37" i="5"/>
  <c r="F33" i="5"/>
  <c r="F31" i="5"/>
  <c r="D62" i="5"/>
  <c r="C62" i="5" s="1"/>
  <c r="F55" i="5"/>
  <c r="D50" i="5"/>
  <c r="D29" i="5"/>
  <c r="L35" i="5"/>
  <c r="K35" i="5" s="1"/>
  <c r="L41" i="5"/>
  <c r="H64" i="5"/>
  <c r="G64" i="5" s="1"/>
  <c r="H60" i="5"/>
  <c r="F58" i="5"/>
  <c r="F53" i="5"/>
  <c r="J60" i="5"/>
  <c r="J61" i="5"/>
  <c r="F54" i="5"/>
  <c r="F52" i="5"/>
  <c r="D28" i="5"/>
  <c r="I26" i="7"/>
  <c r="J26" i="7" s="1"/>
  <c r="I33" i="7"/>
  <c r="J33" i="7" s="1"/>
  <c r="K33" i="7"/>
  <c r="L33" i="7" s="1"/>
  <c r="C53" i="7"/>
  <c r="D53" i="7" s="1"/>
  <c r="C23" i="7"/>
  <c r="I45" i="7"/>
  <c r="J45" i="7" s="1"/>
  <c r="E50" i="7"/>
  <c r="F50" i="7" s="1"/>
  <c r="E36" i="7"/>
  <c r="G23" i="7"/>
  <c r="H23" i="7" s="1"/>
  <c r="K49" i="7"/>
  <c r="L49" i="7" s="1"/>
  <c r="M62" i="7"/>
  <c r="N62" i="7" s="1"/>
  <c r="E16" i="7"/>
  <c r="F16" i="7" s="1"/>
  <c r="G46" i="7"/>
  <c r="H46" i="7" s="1"/>
  <c r="I34" i="7"/>
  <c r="J34" i="7" s="1"/>
  <c r="I25" i="7"/>
  <c r="J25" i="7" s="1"/>
  <c r="K22" i="7"/>
  <c r="L22" i="7" s="1"/>
  <c r="M39" i="7"/>
  <c r="N39" i="7" s="1"/>
  <c r="M41" i="7"/>
  <c r="N41" i="7" s="1"/>
  <c r="C29" i="7"/>
  <c r="G27" i="7"/>
  <c r="C51" i="7"/>
  <c r="D51" i="7" s="1"/>
  <c r="G24" i="7"/>
  <c r="H24" i="7" s="1"/>
  <c r="E66" i="7"/>
  <c r="I59" i="7"/>
  <c r="J59" i="7" s="1"/>
  <c r="E22" i="7"/>
  <c r="C41" i="7"/>
  <c r="D41" i="7" s="1"/>
  <c r="K57" i="7"/>
  <c r="L57" i="7" s="1"/>
  <c r="M43" i="7"/>
  <c r="N43" i="7" s="1"/>
  <c r="G13" i="7"/>
  <c r="E14" i="7"/>
  <c r="F14" i="7" s="1"/>
  <c r="G31" i="7"/>
  <c r="H31" i="7" s="1"/>
  <c r="I32" i="7"/>
  <c r="J32" i="7" s="1"/>
  <c r="C52" i="7"/>
  <c r="D52" i="7" s="1"/>
  <c r="M31" i="7"/>
  <c r="N31" i="7" s="1"/>
  <c r="C56" i="7"/>
  <c r="D56" i="7" s="1"/>
  <c r="I18" i="7"/>
  <c r="J18" i="7" s="1"/>
  <c r="K23" i="7"/>
  <c r="L23" i="7" s="1"/>
  <c r="C18" i="7"/>
  <c r="D18" i="7" s="1"/>
  <c r="C25" i="7"/>
  <c r="M47" i="7"/>
  <c r="N47" i="7" s="1"/>
  <c r="G65" i="7"/>
  <c r="H65" i="7" s="1"/>
  <c r="I39" i="7"/>
  <c r="J39" i="7" s="1"/>
  <c r="M53" i="7"/>
  <c r="N53" i="7" s="1"/>
  <c r="I68" i="7"/>
  <c r="K34" i="7"/>
  <c r="L34" i="7" s="1"/>
  <c r="G51" i="7"/>
  <c r="H51" i="7" s="1"/>
  <c r="G66" i="7"/>
  <c r="C17" i="7"/>
  <c r="D17" i="7" s="1"/>
  <c r="K39" i="7"/>
  <c r="L39" i="7" s="1"/>
  <c r="G28" i="7"/>
  <c r="H28" i="7" s="1"/>
  <c r="K29" i="7"/>
  <c r="L29" i="7" s="1"/>
  <c r="K46" i="7"/>
  <c r="L46" i="7" s="1"/>
  <c r="M22" i="7"/>
  <c r="N22" i="7" s="1"/>
  <c r="K18" i="7"/>
  <c r="L18" i="7" s="1"/>
  <c r="M34" i="7"/>
  <c r="N34" i="7" s="1"/>
  <c r="E56" i="7"/>
  <c r="F56" i="7" s="1"/>
  <c r="M18" i="7"/>
  <c r="N18" i="7" s="1"/>
  <c r="G55" i="7"/>
  <c r="H55" i="7" s="1"/>
  <c r="K21" i="7"/>
  <c r="L21" i="7" s="1"/>
  <c r="G43" i="7"/>
  <c r="H43" i="7" s="1"/>
  <c r="C46" i="7"/>
  <c r="D46" i="7" s="1"/>
  <c r="M26" i="7"/>
  <c r="N26" i="7" s="1"/>
  <c r="K16" i="7"/>
  <c r="L16" i="7" s="1"/>
  <c r="M51" i="7"/>
  <c r="N51" i="7" s="1"/>
  <c r="C28" i="7"/>
  <c r="D28" i="7" s="1"/>
  <c r="G18" i="7"/>
  <c r="H18" i="7" s="1"/>
  <c r="I60" i="7"/>
  <c r="J60" i="7" s="1"/>
  <c r="I54" i="7"/>
  <c r="J54" i="7" s="1"/>
  <c r="G14" i="7"/>
  <c r="H14" i="7" s="1"/>
  <c r="M40" i="7"/>
  <c r="N40" i="7" s="1"/>
  <c r="E61" i="7"/>
  <c r="C21" i="7"/>
  <c r="D21" i="7" s="1"/>
  <c r="K63" i="7"/>
  <c r="L63" i="7" s="1"/>
  <c r="M42" i="7"/>
  <c r="N42" i="7" s="1"/>
  <c r="G57" i="7"/>
  <c r="H57" i="7" s="1"/>
  <c r="K43" i="7"/>
  <c r="L43" i="7" s="1"/>
  <c r="M33" i="7"/>
  <c r="N33" i="7" s="1"/>
  <c r="G56" i="7"/>
  <c r="H56" i="7" s="1"/>
  <c r="C34" i="7"/>
  <c r="E33" i="7"/>
  <c r="F33" i="7" s="1"/>
  <c r="C38" i="7"/>
  <c r="D38" i="7" s="1"/>
  <c r="C27" i="7"/>
  <c r="I42" i="7"/>
  <c r="J42" i="7" s="1"/>
  <c r="K25" i="7"/>
  <c r="L25" i="7" s="1"/>
  <c r="I62" i="7"/>
  <c r="J62" i="7" s="1"/>
  <c r="E19" i="7"/>
  <c r="F19" i="7" s="1"/>
  <c r="M37" i="7"/>
  <c r="N37" i="7" s="1"/>
  <c r="K61" i="7"/>
  <c r="L61" i="7" s="1"/>
  <c r="M55" i="7"/>
  <c r="N55" i="7" s="1"/>
  <c r="E29" i="7"/>
  <c r="F29" i="7" s="1"/>
  <c r="G63" i="7"/>
  <c r="H63" i="7" s="1"/>
  <c r="C30" i="7"/>
  <c r="D30" i="7" s="1"/>
  <c r="E24" i="7"/>
  <c r="F24" i="7" s="1"/>
  <c r="G22" i="7"/>
  <c r="H22" i="7" s="1"/>
  <c r="C43" i="7"/>
  <c r="D43" i="7" s="1"/>
  <c r="K28" i="7"/>
  <c r="L28" i="7" s="1"/>
  <c r="I56" i="7"/>
  <c r="J56" i="7" s="1"/>
  <c r="C40" i="7"/>
  <c r="D40" i="7" s="1"/>
  <c r="E63" i="7"/>
  <c r="F63" i="7" s="1"/>
  <c r="E46" i="7"/>
  <c r="F46" i="7" s="1"/>
  <c r="E28" i="7"/>
  <c r="F28" i="7" s="1"/>
  <c r="C49" i="7"/>
  <c r="D49" i="7" s="1"/>
  <c r="G45" i="7"/>
  <c r="H45" i="7" s="1"/>
  <c r="K65" i="7"/>
  <c r="L65" i="7" s="1"/>
  <c r="C66" i="7"/>
  <c r="D66" i="7" s="1"/>
  <c r="G47" i="7"/>
  <c r="H47" i="7" s="1"/>
  <c r="M25" i="7"/>
  <c r="N25" i="7" s="1"/>
  <c r="I58" i="7"/>
  <c r="J58" i="7" s="1"/>
  <c r="I23" i="7"/>
  <c r="J23" i="7" s="1"/>
  <c r="I49" i="7"/>
  <c r="J49" i="7" s="1"/>
  <c r="G35" i="7"/>
  <c r="H35" i="7" s="1"/>
  <c r="M52" i="7"/>
  <c r="N52" i="7" s="1"/>
  <c r="M58" i="7"/>
  <c r="N58" i="7" s="1"/>
  <c r="I48" i="7"/>
  <c r="J48" i="7" s="1"/>
  <c r="C45" i="7"/>
  <c r="D45" i="7" s="1"/>
  <c r="C19" i="7"/>
  <c r="D19" i="7" s="1"/>
  <c r="C31" i="7"/>
  <c r="D31" i="7" s="1"/>
  <c r="I64" i="7"/>
  <c r="J64" i="7" s="1"/>
  <c r="E57" i="7"/>
  <c r="F57" i="7" s="1"/>
  <c r="G19" i="7"/>
  <c r="H19" i="7" s="1"/>
  <c r="K45" i="7"/>
  <c r="L45" i="7" s="1"/>
  <c r="K36" i="7"/>
  <c r="L36" i="7" s="1"/>
  <c r="M17" i="7"/>
  <c r="N17" i="7" s="1"/>
  <c r="I28" i="7"/>
  <c r="J28" i="7" s="1"/>
  <c r="C24" i="7"/>
  <c r="D24" i="7" s="1"/>
  <c r="K31" i="7"/>
  <c r="L31" i="7" s="1"/>
  <c r="E26" i="7"/>
  <c r="F26" i="7" s="1"/>
  <c r="K54" i="7"/>
  <c r="L54" i="7" s="1"/>
  <c r="E23" i="7"/>
  <c r="F23" i="7" s="1"/>
  <c r="I30" i="7"/>
  <c r="J30" i="7" s="1"/>
  <c r="I24" i="7"/>
  <c r="J24" i="7" s="1"/>
  <c r="K66" i="7"/>
  <c r="L66" i="7" s="1"/>
  <c r="E35" i="7"/>
  <c r="F35" i="7" s="1"/>
  <c r="E58" i="7"/>
  <c r="F58" i="7" s="1"/>
  <c r="C36" i="7"/>
  <c r="G60" i="7"/>
  <c r="H60" i="7" s="1"/>
  <c r="I27" i="7"/>
  <c r="I55" i="7"/>
  <c r="J55" i="7" s="1"/>
  <c r="G39" i="7"/>
  <c r="H39" i="7" s="1"/>
  <c r="M24" i="7"/>
  <c r="N24" i="7" s="1"/>
  <c r="E49" i="7"/>
  <c r="F49" i="7" s="1"/>
  <c r="I13" i="7"/>
  <c r="C47" i="7"/>
  <c r="D47" i="7" s="1"/>
  <c r="K58" i="7"/>
  <c r="L58" i="7" s="1"/>
  <c r="M30" i="7"/>
  <c r="N30" i="7" s="1"/>
  <c r="C39" i="7"/>
  <c r="D39" i="7" s="1"/>
  <c r="G29" i="7"/>
  <c r="H29" i="7" s="1"/>
  <c r="E62" i="7"/>
  <c r="F62" i="7" s="1"/>
  <c r="E38" i="7"/>
  <c r="F38" i="7" s="1"/>
  <c r="C61" i="7"/>
  <c r="C15" i="7"/>
  <c r="D15" i="7" s="1"/>
  <c r="E21" i="7"/>
  <c r="F21" i="7" s="1"/>
  <c r="I65" i="7"/>
  <c r="J65" i="7" s="1"/>
  <c r="I21" i="7"/>
  <c r="J21" i="7" s="1"/>
  <c r="K47" i="7"/>
  <c r="L47" i="7" s="1"/>
  <c r="G62" i="7"/>
  <c r="H62" i="7" s="1"/>
  <c r="M15" i="7"/>
  <c r="N15" i="7" s="1"/>
  <c r="E37" i="7"/>
  <c r="F37" i="7" s="1"/>
  <c r="M57" i="7"/>
  <c r="N57" i="7" s="1"/>
  <c r="K27" i="7"/>
  <c r="L27" i="7" s="1"/>
  <c r="G44" i="7"/>
  <c r="H44" i="7" s="1"/>
  <c r="I16" i="7"/>
  <c r="J16" i="7" s="1"/>
  <c r="E53" i="7"/>
  <c r="F53" i="7" s="1"/>
  <c r="G59" i="7"/>
  <c r="H59" i="7" s="1"/>
  <c r="M46" i="7"/>
  <c r="N46" i="7" s="1"/>
  <c r="C50" i="7"/>
  <c r="D50" i="7" s="1"/>
  <c r="K55" i="7"/>
  <c r="L55" i="7" s="1"/>
  <c r="C16" i="7"/>
  <c r="D16" i="7" s="1"/>
  <c r="M13" i="7"/>
  <c r="I53" i="7"/>
  <c r="J53" i="7" s="1"/>
  <c r="G34" i="7"/>
  <c r="H34" i="7" s="1"/>
  <c r="G26" i="7"/>
  <c r="H26" i="7" s="1"/>
  <c r="I57" i="7"/>
  <c r="J57" i="7" s="1"/>
  <c r="K48" i="7"/>
  <c r="L48" i="7" s="1"/>
  <c r="M45" i="7"/>
  <c r="N45" i="7" s="1"/>
  <c r="I37" i="7"/>
  <c r="J37" i="7" s="1"/>
  <c r="I52" i="7"/>
  <c r="J52" i="7" s="1"/>
  <c r="M59" i="7"/>
  <c r="N59" i="7" s="1"/>
  <c r="J27" i="7"/>
  <c r="G42" i="7"/>
  <c r="H42" i="7" s="1"/>
  <c r="G53" i="7"/>
  <c r="H53" i="7" s="1"/>
  <c r="C35" i="7"/>
  <c r="D35" i="7" s="1"/>
  <c r="M65" i="7"/>
  <c r="N65" i="7" s="1"/>
  <c r="C13" i="7"/>
  <c r="M35" i="7"/>
  <c r="N35" i="7" s="1"/>
  <c r="M23" i="7"/>
  <c r="N23" i="7" s="1"/>
  <c r="C62" i="7"/>
  <c r="D62" i="7" s="1"/>
  <c r="K15" i="7"/>
  <c r="L15" i="7" s="1"/>
  <c r="K17" i="7"/>
  <c r="L17" i="7" s="1"/>
  <c r="I51" i="7"/>
  <c r="J51" i="7" s="1"/>
  <c r="K35" i="7"/>
  <c r="L35" i="7" s="1"/>
  <c r="C59" i="7"/>
  <c r="D59" i="7" s="1"/>
  <c r="K30" i="7"/>
  <c r="L30" i="7" s="1"/>
  <c r="E18" i="7"/>
  <c r="F18" i="7" s="1"/>
  <c r="C44" i="7"/>
  <c r="D44" i="7" s="1"/>
  <c r="C48" i="7"/>
  <c r="D48" i="7" s="1"/>
  <c r="G52" i="7"/>
  <c r="H52" i="7" s="1"/>
  <c r="E39" i="7"/>
  <c r="F39" i="7" s="1"/>
  <c r="K68" i="7"/>
  <c r="C42" i="7"/>
  <c r="D42" i="7" s="1"/>
  <c r="K56" i="7"/>
  <c r="L56" i="7" s="1"/>
  <c r="M28" i="7"/>
  <c r="N28" i="7" s="1"/>
  <c r="E44" i="7"/>
  <c r="F44" i="7" s="1"/>
  <c r="I31" i="7"/>
  <c r="J31" i="7" s="1"/>
  <c r="E13" i="7"/>
  <c r="G40" i="7"/>
  <c r="H40" i="7" s="1"/>
  <c r="I63" i="7"/>
  <c r="J63" i="7" s="1"/>
  <c r="I35" i="7"/>
  <c r="J35" i="7" s="1"/>
  <c r="M36" i="7"/>
  <c r="N36" i="7" s="1"/>
  <c r="G61" i="7"/>
  <c r="M19" i="7"/>
  <c r="N19" i="7" s="1"/>
  <c r="E25" i="7"/>
  <c r="F25" i="7" s="1"/>
  <c r="I61" i="7"/>
  <c r="G37" i="7"/>
  <c r="H37" i="7" s="1"/>
  <c r="G41" i="7"/>
  <c r="H41" i="7" s="1"/>
  <c r="I36" i="7"/>
  <c r="I38" i="7"/>
  <c r="J38" i="7" s="1"/>
  <c r="G68" i="7"/>
  <c r="K53" i="7"/>
  <c r="L53" i="7" s="1"/>
  <c r="E43" i="7"/>
  <c r="K19" i="7"/>
  <c r="L19" i="7" s="1"/>
  <c r="C68" i="7"/>
  <c r="I47" i="7"/>
  <c r="J47" i="7" s="1"/>
  <c r="M29" i="7"/>
  <c r="N29" i="7" s="1"/>
  <c r="M38" i="7"/>
  <c r="N38" i="7" s="1"/>
  <c r="M14" i="7"/>
  <c r="N14" i="7" s="1"/>
  <c r="M54" i="7"/>
  <c r="N54" i="7" s="1"/>
  <c r="G32" i="7"/>
  <c r="H32" i="7" s="1"/>
  <c r="K64" i="7"/>
  <c r="L64" i="7" s="1"/>
  <c r="K50" i="7"/>
  <c r="L50" i="7" s="1"/>
  <c r="G50" i="7"/>
  <c r="H50" i="7" s="1"/>
  <c r="I43" i="7"/>
  <c r="J43" i="7" s="1"/>
  <c r="E59" i="7"/>
  <c r="F59" i="7" s="1"/>
  <c r="E48" i="7"/>
  <c r="F48" i="7" s="1"/>
  <c r="K24" i="7"/>
  <c r="L24" i="7" s="1"/>
  <c r="G38" i="7"/>
  <c r="H38" i="7" s="1"/>
  <c r="C63" i="7"/>
  <c r="D63" i="7" s="1"/>
  <c r="G30" i="7"/>
  <c r="H30" i="7" s="1"/>
  <c r="M66" i="7"/>
  <c r="N66" i="7" s="1"/>
  <c r="C37" i="7"/>
  <c r="D37" i="7" s="1"/>
  <c r="G36" i="7"/>
  <c r="C55" i="7"/>
  <c r="D55" i="7" s="1"/>
  <c r="E41" i="7"/>
  <c r="F41" i="7" s="1"/>
  <c r="G16" i="7"/>
  <c r="H16" i="7" s="1"/>
  <c r="M60" i="7"/>
  <c r="N60" i="7" s="1"/>
  <c r="G48" i="7"/>
  <c r="H48" i="7" s="1"/>
  <c r="K59" i="7"/>
  <c r="L59" i="7" s="1"/>
  <c r="M50" i="7"/>
  <c r="N50" i="7" s="1"/>
  <c r="M61" i="7"/>
  <c r="N61" i="7" s="1"/>
  <c r="E55" i="7"/>
  <c r="F55" i="7" s="1"/>
  <c r="M56" i="7"/>
  <c r="N56" i="7" s="1"/>
  <c r="C58" i="7"/>
  <c r="D58" i="7" s="1"/>
  <c r="M68" i="7"/>
  <c r="M67" i="7" s="1"/>
  <c r="K14" i="7"/>
  <c r="L14" i="7" s="1"/>
  <c r="I15" i="7"/>
  <c r="J15" i="7" s="1"/>
  <c r="C64" i="7"/>
  <c r="D64" i="7" s="1"/>
  <c r="K62" i="7"/>
  <c r="L62" i="7" s="1"/>
  <c r="G49" i="7"/>
  <c r="H49" i="7" s="1"/>
  <c r="K38" i="7"/>
  <c r="L38" i="7" s="1"/>
  <c r="K26" i="7"/>
  <c r="L26" i="7" s="1"/>
  <c r="E60" i="7"/>
  <c r="F60" i="7" s="1"/>
  <c r="E34" i="7"/>
  <c r="F34" i="7" s="1"/>
  <c r="E51" i="7"/>
  <c r="F51" i="7" s="1"/>
  <c r="M63" i="7"/>
  <c r="N63" i="7" s="1"/>
  <c r="I17" i="7"/>
  <c r="J17" i="7" s="1"/>
  <c r="K40" i="7"/>
  <c r="L40" i="7" s="1"/>
  <c r="I29" i="7"/>
  <c r="J29" i="7" s="1"/>
  <c r="M32" i="7"/>
  <c r="N32" i="7" s="1"/>
  <c r="G17" i="7"/>
  <c r="H17" i="7" s="1"/>
  <c r="K32" i="7"/>
  <c r="L32" i="7" s="1"/>
  <c r="K52" i="7"/>
  <c r="L52" i="7" s="1"/>
  <c r="I41" i="7"/>
  <c r="J41" i="7" s="1"/>
  <c r="M48" i="7"/>
  <c r="N48" i="7" s="1"/>
  <c r="K51" i="7"/>
  <c r="L51" i="7" s="1"/>
  <c r="G21" i="7"/>
  <c r="H21" i="7" s="1"/>
  <c r="C65" i="7"/>
  <c r="D65" i="7" s="1"/>
  <c r="M44" i="7"/>
  <c r="N44" i="7" s="1"/>
  <c r="E40" i="7"/>
  <c r="F40" i="7" s="1"/>
  <c r="G64" i="7"/>
  <c r="H64" i="7" s="1"/>
  <c r="G58" i="7"/>
  <c r="H58" i="7" s="1"/>
  <c r="G15" i="7"/>
  <c r="H15" i="7" s="1"/>
  <c r="C60" i="7"/>
  <c r="D60" i="7" s="1"/>
  <c r="G54" i="7"/>
  <c r="H54" i="7" s="1"/>
  <c r="I44" i="7"/>
  <c r="J44" i="7" s="1"/>
  <c r="M49" i="7"/>
  <c r="N49" i="7" s="1"/>
  <c r="M16" i="7"/>
  <c r="N16" i="7" s="1"/>
  <c r="I22" i="7"/>
  <c r="J22" i="7" s="1"/>
  <c r="I40" i="7"/>
  <c r="J40" i="7" s="1"/>
  <c r="E65" i="7"/>
  <c r="F65" i="7" s="1"/>
  <c r="K41" i="7"/>
  <c r="L41" i="7" s="1"/>
  <c r="K60" i="7"/>
  <c r="L60" i="7" s="1"/>
  <c r="I46" i="7"/>
  <c r="J46" i="7" s="1"/>
  <c r="E52" i="7"/>
  <c r="F52" i="7" s="1"/>
  <c r="E17" i="7"/>
  <c r="F17" i="7" s="1"/>
  <c r="E47" i="7"/>
  <c r="F47" i="7" s="1"/>
  <c r="E42" i="7"/>
  <c r="F42" i="7" s="1"/>
  <c r="I14" i="7"/>
  <c r="J14" i="7" s="1"/>
  <c r="E45" i="7"/>
  <c r="F45" i="7" s="1"/>
  <c r="E30" i="7"/>
  <c r="F30" i="7" s="1"/>
  <c r="I50" i="7"/>
  <c r="J50" i="7" s="1"/>
  <c r="E31" i="7"/>
  <c r="F31" i="7" s="1"/>
  <c r="G25" i="7"/>
  <c r="H25" i="7" s="1"/>
  <c r="E27" i="7"/>
  <c r="E54" i="7"/>
  <c r="F54" i="7" s="1"/>
  <c r="I66" i="7"/>
  <c r="J66" i="7" s="1"/>
  <c r="G33" i="7"/>
  <c r="H33" i="7" s="1"/>
  <c r="C54" i="7"/>
  <c r="D54" i="7" s="1"/>
  <c r="E68" i="7"/>
  <c r="C22" i="7"/>
  <c r="D22" i="7" s="1"/>
  <c r="I19" i="7"/>
  <c r="J19" i="7" s="1"/>
  <c r="K44" i="7"/>
  <c r="L44" i="7" s="1"/>
  <c r="C33" i="7"/>
  <c r="D33" i="7" s="1"/>
  <c r="M64" i="7"/>
  <c r="N64" i="7" s="1"/>
  <c r="K37" i="7"/>
  <c r="L37" i="7" s="1"/>
  <c r="E15" i="7"/>
  <c r="F15" i="7" s="1"/>
  <c r="K42" i="7"/>
  <c r="L42" i="7" s="1"/>
  <c r="M27" i="7"/>
  <c r="N27" i="7" s="1"/>
  <c r="E64" i="7"/>
  <c r="F64" i="7" s="1"/>
  <c r="M21" i="7"/>
  <c r="N21" i="7" s="1"/>
  <c r="F56" i="5"/>
  <c r="E56" i="5" s="1"/>
  <c r="D16" i="5"/>
  <c r="C16" i="5" s="1"/>
  <c r="H27" i="7"/>
  <c r="D32" i="5"/>
  <c r="C32" i="5" s="1"/>
  <c r="D17" i="5"/>
  <c r="C17" i="5" s="1"/>
  <c r="V3483" i="6"/>
  <c r="Q61" i="7" s="1"/>
  <c r="R61" i="7" s="1"/>
  <c r="H36" i="7"/>
  <c r="H35" i="5"/>
  <c r="J61" i="7"/>
  <c r="F22" i="7"/>
  <c r="D23" i="7"/>
  <c r="F46" i="5"/>
  <c r="E46" i="5" s="1"/>
  <c r="F39" i="5"/>
  <c r="E39" i="5" s="1"/>
  <c r="J16" i="5"/>
  <c r="I16" i="5" s="1"/>
  <c r="H16" i="5"/>
  <c r="G16" i="5" s="1"/>
  <c r="D60" i="5"/>
  <c r="C60" i="5" s="1"/>
  <c r="F61" i="5"/>
  <c r="E61" i="5" s="1"/>
  <c r="F64" i="5"/>
  <c r="E64" i="5" s="1"/>
  <c r="F63" i="5"/>
  <c r="E63" i="5" s="1"/>
  <c r="F50" i="5"/>
  <c r="E50" i="5" s="1"/>
  <c r="F42" i="5"/>
  <c r="E42" i="5" s="1"/>
  <c r="D36" i="5"/>
  <c r="C36" i="5" s="1"/>
  <c r="F27" i="5"/>
  <c r="E27" i="5" s="1"/>
  <c r="D24" i="5"/>
  <c r="C24" i="5" s="1"/>
  <c r="F20" i="5"/>
  <c r="E20" i="5" s="1"/>
  <c r="F15" i="5"/>
  <c r="E15" i="5" s="1"/>
  <c r="J13" i="5"/>
  <c r="I13" i="5" s="1"/>
  <c r="H14" i="5"/>
  <c r="G14" i="5" s="1"/>
  <c r="F13" i="5"/>
  <c r="E13" i="5" s="1"/>
  <c r="D19" i="5"/>
  <c r="C19" i="5" s="1"/>
  <c r="J22" i="5"/>
  <c r="I22" i="5" s="1"/>
  <c r="F18" i="5"/>
  <c r="E18" i="5" s="1"/>
  <c r="D36" i="7"/>
  <c r="D35" i="5"/>
  <c r="J35" i="5"/>
  <c r="J36" i="7"/>
  <c r="D29" i="7"/>
  <c r="D27" i="7"/>
  <c r="D13" i="7"/>
  <c r="F66" i="7"/>
  <c r="D25" i="7"/>
  <c r="J13" i="7"/>
  <c r="F36" i="7"/>
  <c r="F35" i="5"/>
  <c r="F61" i="7"/>
  <c r="F27" i="7"/>
  <c r="H13" i="7"/>
  <c r="F13" i="7"/>
  <c r="D34" i="7"/>
  <c r="H61" i="7"/>
  <c r="F43" i="7"/>
  <c r="H66" i="7"/>
  <c r="D61" i="7"/>
  <c r="F65" i="5"/>
  <c r="E65" i="5" s="1"/>
  <c r="H32" i="5"/>
  <c r="G32" i="5" s="1"/>
  <c r="F51" i="5"/>
  <c r="E51" i="5" s="1"/>
  <c r="F62" i="5"/>
  <c r="E62" i="5" s="1"/>
  <c r="D33" i="5"/>
  <c r="C33" i="5" s="1"/>
  <c r="F17" i="5"/>
  <c r="E17" i="5" s="1"/>
  <c r="H65" i="5"/>
  <c r="G65" i="5" s="1"/>
  <c r="H61" i="5"/>
  <c r="G61" i="5" s="1"/>
  <c r="D57" i="5"/>
  <c r="C57" i="5" s="1"/>
  <c r="D42" i="5"/>
  <c r="C42" i="5" s="1"/>
  <c r="D38" i="5"/>
  <c r="C38" i="5" s="1"/>
  <c r="D21" i="5"/>
  <c r="C21" i="5" s="1"/>
  <c r="H20" i="5"/>
  <c r="G20" i="5" s="1"/>
  <c r="J17" i="5"/>
  <c r="I17" i="5" s="1"/>
  <c r="D49" i="5"/>
  <c r="C49" i="5" s="1"/>
  <c r="D45" i="5"/>
  <c r="C45" i="5" s="1"/>
  <c r="D43" i="5"/>
  <c r="C43" i="5" s="1"/>
  <c r="D41" i="5"/>
  <c r="C41" i="5" s="1"/>
  <c r="F60" i="5"/>
  <c r="D59" i="5"/>
  <c r="C59" i="5" s="1"/>
  <c r="D48" i="5"/>
  <c r="C48" i="5" s="1"/>
  <c r="D46" i="5"/>
  <c r="C46" i="5" s="1"/>
  <c r="F44" i="5"/>
  <c r="E44" i="5" s="1"/>
  <c r="D40" i="5"/>
  <c r="C40" i="5" s="1"/>
  <c r="J23" i="5"/>
  <c r="I23" i="5" s="1"/>
  <c r="H21" i="5"/>
  <c r="G21" i="5" s="1"/>
  <c r="J21" i="5"/>
  <c r="I21" i="5" s="1"/>
  <c r="F19" i="5"/>
  <c r="E19" i="5" s="1"/>
  <c r="H13" i="5"/>
  <c r="G13" i="5" s="1"/>
  <c r="D64" i="5"/>
  <c r="C64" i="5" s="1"/>
  <c r="D30" i="5"/>
  <c r="C30" i="5" s="1"/>
  <c r="D23" i="5"/>
  <c r="C23" i="5" s="1"/>
  <c r="H19" i="5"/>
  <c r="G19" i="5" s="1"/>
  <c r="J19" i="5"/>
  <c r="I19" i="5" s="1"/>
  <c r="D63" i="5"/>
  <c r="C63" i="5" s="1"/>
  <c r="D52" i="5"/>
  <c r="C52" i="5" s="1"/>
  <c r="D47" i="5"/>
  <c r="C47" i="5" s="1"/>
  <c r="D39" i="5"/>
  <c r="C39" i="5" s="1"/>
  <c r="F36" i="5"/>
  <c r="E36" i="5" s="1"/>
  <c r="F32" i="5"/>
  <c r="E32" i="5" s="1"/>
  <c r="F30" i="5"/>
  <c r="E30" i="5" s="1"/>
  <c r="L23" i="5"/>
  <c r="K23" i="5" s="1"/>
  <c r="L13" i="5"/>
  <c r="K13" i="5" s="1"/>
  <c r="D20" i="5"/>
  <c r="C20" i="5" s="1"/>
  <c r="D15" i="5"/>
  <c r="C15" i="5" s="1"/>
  <c r="D13" i="5"/>
  <c r="F24" i="5"/>
  <c r="E24" i="5" s="1"/>
  <c r="H23" i="5"/>
  <c r="G23" i="5" s="1"/>
  <c r="F23" i="5"/>
  <c r="E23" i="5" s="1"/>
  <c r="F22" i="5"/>
  <c r="E22" i="5" s="1"/>
  <c r="D22" i="5"/>
  <c r="C22" i="5" s="1"/>
  <c r="D18" i="5"/>
  <c r="C18" i="5" s="1"/>
  <c r="F16" i="5"/>
  <c r="E16" i="5" s="1"/>
  <c r="K38" i="5"/>
  <c r="E52" i="5" l="1"/>
  <c r="E28" i="5"/>
  <c r="C31" i="5"/>
  <c r="D14" i="5"/>
  <c r="C14" i="5" s="1"/>
  <c r="C28" i="5"/>
  <c r="I61" i="5"/>
  <c r="E58" i="5"/>
  <c r="K41" i="5"/>
  <c r="C50" i="5"/>
  <c r="E33" i="5"/>
  <c r="C44" i="5"/>
  <c r="E54" i="5"/>
  <c r="E53" i="5"/>
  <c r="C57" i="7"/>
  <c r="D57" i="7" s="1"/>
  <c r="K13" i="7"/>
  <c r="L13" i="7" s="1"/>
  <c r="C26" i="7"/>
  <c r="D26" i="7" s="1"/>
  <c r="K55" i="5"/>
  <c r="E32" i="7"/>
  <c r="F32" i="7" s="1"/>
  <c r="C32" i="7"/>
  <c r="D32" i="7" s="1"/>
  <c r="N68" i="7"/>
  <c r="N67" i="7" s="1"/>
  <c r="I60" i="5"/>
  <c r="G60" i="5"/>
  <c r="E55" i="5"/>
  <c r="C37" i="5"/>
  <c r="M18" i="5"/>
  <c r="E47" i="5"/>
  <c r="E37" i="5"/>
  <c r="C27" i="5"/>
  <c r="C58" i="5"/>
  <c r="C34" i="5"/>
  <c r="E34" i="5"/>
  <c r="E43" i="5"/>
  <c r="I65" i="5"/>
  <c r="C29" i="5"/>
  <c r="E31" i="5"/>
  <c r="K56" i="5"/>
  <c r="K24" i="5"/>
  <c r="I64" i="5"/>
  <c r="M69" i="7"/>
  <c r="M19" i="5"/>
  <c r="M21" i="5"/>
  <c r="K19" i="5"/>
  <c r="K44" i="5"/>
  <c r="R2628" i="1"/>
  <c r="R60" i="5" s="1"/>
  <c r="Q60" i="5" s="1"/>
  <c r="K48" i="5"/>
  <c r="M67" i="5"/>
  <c r="M66" i="5" s="1"/>
  <c r="M40" i="5"/>
  <c r="J26" i="5"/>
  <c r="I26" i="5" s="1"/>
  <c r="N13" i="7"/>
  <c r="E59" i="5"/>
  <c r="E48" i="5"/>
  <c r="E45" i="5"/>
  <c r="E49" i="5"/>
  <c r="M28" i="5"/>
  <c r="E38" i="5"/>
  <c r="C53" i="5"/>
  <c r="C56" i="5"/>
  <c r="E60" i="5"/>
  <c r="C61" i="5"/>
  <c r="E40" i="5"/>
  <c r="E21" i="5"/>
  <c r="M13" i="5"/>
  <c r="M20" i="5"/>
  <c r="K22" i="5"/>
  <c r="E29" i="5"/>
  <c r="E41" i="5"/>
  <c r="G24" i="5"/>
  <c r="M14" i="5"/>
  <c r="K32" i="5"/>
  <c r="G33" i="5"/>
  <c r="K63" i="5"/>
  <c r="K60" i="5"/>
  <c r="G17" i="5"/>
  <c r="K15" i="5"/>
  <c r="G18" i="5"/>
  <c r="K20" i="5"/>
  <c r="Q36" i="7"/>
  <c r="R36" i="7" s="1"/>
  <c r="O61" i="7"/>
  <c r="P61" i="7" s="1"/>
  <c r="Q35" i="5"/>
  <c r="R35" i="5" s="1"/>
  <c r="Q13" i="7"/>
  <c r="R13" i="7" s="1"/>
  <c r="O36" i="7"/>
  <c r="P36" i="7" s="1"/>
  <c r="K64" i="5"/>
  <c r="M46" i="5"/>
  <c r="M35" i="5"/>
  <c r="G63" i="5"/>
  <c r="K17" i="5"/>
  <c r="I30" i="5"/>
  <c r="M50" i="5"/>
  <c r="M55" i="5"/>
  <c r="M34" i="5"/>
  <c r="M51" i="5"/>
  <c r="G30" i="5"/>
  <c r="M61" i="5"/>
  <c r="I18" i="5"/>
  <c r="K59" i="5"/>
  <c r="M27" i="5"/>
  <c r="K46" i="5"/>
  <c r="M58" i="5"/>
  <c r="K50" i="5"/>
  <c r="M41" i="5"/>
  <c r="K18" i="5"/>
  <c r="M24" i="5"/>
  <c r="M29" i="5"/>
  <c r="K21" i="5"/>
  <c r="M48" i="5"/>
  <c r="M59" i="5"/>
  <c r="M15" i="5"/>
  <c r="G15" i="5"/>
  <c r="M44" i="5"/>
  <c r="I24" i="5"/>
  <c r="G62" i="5"/>
  <c r="K53" i="5"/>
  <c r="K49" i="5"/>
  <c r="I25" i="5"/>
  <c r="I15" i="5"/>
  <c r="K61" i="5"/>
  <c r="M54" i="5"/>
  <c r="K43" i="5"/>
  <c r="M32" i="5"/>
  <c r="M37" i="5"/>
  <c r="I27" i="5"/>
  <c r="I28" i="5"/>
  <c r="I20" i="5"/>
  <c r="K65" i="5"/>
  <c r="M38" i="5"/>
  <c r="K42" i="5"/>
  <c r="G34" i="5"/>
  <c r="G29" i="5"/>
  <c r="M56" i="5"/>
  <c r="M47" i="5"/>
  <c r="K39" i="5"/>
  <c r="M60" i="5"/>
  <c r="M22" i="5"/>
  <c r="M33" i="5"/>
  <c r="I38" i="5"/>
  <c r="J38" i="5" s="1"/>
  <c r="G50" i="5"/>
  <c r="H50" i="5" s="1"/>
  <c r="G58" i="5"/>
  <c r="H58" i="5" s="1"/>
  <c r="I55" i="5"/>
  <c r="J55" i="5" s="1"/>
  <c r="G41" i="5"/>
  <c r="H41" i="5" s="1"/>
  <c r="I48" i="5"/>
  <c r="J48" i="5" s="1"/>
  <c r="G44" i="5"/>
  <c r="H44" i="5" s="1"/>
  <c r="I47" i="5"/>
  <c r="J47" i="5" s="1"/>
  <c r="G52" i="5"/>
  <c r="H52" i="5" s="1"/>
  <c r="G55" i="5"/>
  <c r="H55" i="5" s="1"/>
  <c r="G57" i="5"/>
  <c r="H57" i="5" s="1"/>
  <c r="I50" i="5"/>
  <c r="J50" i="5" s="1"/>
  <c r="G43" i="5"/>
  <c r="H43" i="5" s="1"/>
  <c r="I59" i="5"/>
  <c r="J59" i="5" s="1"/>
  <c r="I51" i="5"/>
  <c r="J51" i="5" s="1"/>
  <c r="G48" i="5"/>
  <c r="H48" i="5" s="1"/>
  <c r="G37" i="5"/>
  <c r="H37" i="5" s="1"/>
  <c r="I46" i="5"/>
  <c r="J46" i="5" s="1"/>
  <c r="I57" i="5"/>
  <c r="J57" i="5" s="1"/>
  <c r="G53" i="5"/>
  <c r="H53" i="5" s="1"/>
  <c r="G47" i="5"/>
  <c r="H47" i="5" s="1"/>
  <c r="G39" i="5"/>
  <c r="H39" i="5" s="1"/>
  <c r="I53" i="5"/>
  <c r="J53" i="5" s="1"/>
  <c r="G59" i="5"/>
  <c r="H59" i="5" s="1"/>
  <c r="I45" i="5"/>
  <c r="J45" i="5" s="1"/>
  <c r="G49" i="5"/>
  <c r="H49" i="5" s="1"/>
  <c r="I52" i="5"/>
  <c r="J52" i="5" s="1"/>
  <c r="C35" i="5"/>
  <c r="G51" i="5"/>
  <c r="H51" i="5" s="1"/>
  <c r="G38" i="5"/>
  <c r="H38" i="5" s="1"/>
  <c r="G45" i="5"/>
  <c r="H45" i="5" s="1"/>
  <c r="G35" i="5"/>
  <c r="G56" i="5"/>
  <c r="H56" i="5" s="1"/>
  <c r="I58" i="5"/>
  <c r="J58" i="5" s="1"/>
  <c r="G54" i="5"/>
  <c r="H54" i="5" s="1"/>
  <c r="I37" i="5"/>
  <c r="J37" i="5" s="1"/>
  <c r="I44" i="5"/>
  <c r="J44" i="5" s="1"/>
  <c r="I49" i="5"/>
  <c r="J49" i="5" s="1"/>
  <c r="I43" i="5"/>
  <c r="J43" i="5" s="1"/>
  <c r="E35" i="5"/>
  <c r="I36" i="5"/>
  <c r="J36" i="5" s="1"/>
  <c r="I56" i="5"/>
  <c r="J56" i="5" s="1"/>
  <c r="G40" i="5"/>
  <c r="H40" i="5" s="1"/>
  <c r="I54" i="5"/>
  <c r="J54" i="5" s="1"/>
  <c r="G36" i="5"/>
  <c r="H36" i="5" s="1"/>
  <c r="G46" i="5"/>
  <c r="H46" i="5" s="1"/>
  <c r="I42" i="5"/>
  <c r="J42" i="5" s="1"/>
  <c r="I35" i="5"/>
  <c r="G42" i="5"/>
  <c r="H42" i="5" s="1"/>
  <c r="I41" i="5"/>
  <c r="J41" i="5" s="1"/>
  <c r="I39" i="5"/>
  <c r="J39" i="5" s="1"/>
  <c r="I40" i="5"/>
  <c r="J40" i="5" s="1"/>
  <c r="K67" i="5"/>
  <c r="K66" i="5" s="1"/>
  <c r="M62" i="5"/>
  <c r="M16" i="5"/>
  <c r="I31" i="5"/>
  <c r="K58" i="5"/>
  <c r="K47" i="5"/>
  <c r="M36" i="5"/>
  <c r="M30" i="5"/>
  <c r="K33" i="5"/>
  <c r="M65" i="5"/>
  <c r="K34" i="5"/>
  <c r="K30" i="5"/>
  <c r="M49" i="5"/>
  <c r="K31" i="5"/>
  <c r="K54" i="5"/>
  <c r="M45" i="5"/>
  <c r="K37" i="5"/>
  <c r="K62" i="5"/>
  <c r="K45" i="5"/>
  <c r="M64" i="5"/>
  <c r="I33" i="5"/>
  <c r="M42" i="5"/>
  <c r="G27" i="5"/>
  <c r="M57" i="5"/>
  <c r="K36" i="5"/>
  <c r="G22" i="5"/>
  <c r="K14" i="5"/>
  <c r="K27" i="5"/>
  <c r="G28" i="5"/>
  <c r="M17" i="5"/>
  <c r="K16" i="5"/>
  <c r="M53" i="5"/>
  <c r="K40" i="5"/>
  <c r="I34" i="5"/>
  <c r="K29" i="5"/>
  <c r="M63" i="5"/>
  <c r="I29" i="5"/>
  <c r="I63" i="5"/>
  <c r="M52" i="5"/>
  <c r="M31" i="5"/>
  <c r="G31" i="5"/>
  <c r="I62" i="5"/>
  <c r="K52" i="5"/>
  <c r="M43" i="5"/>
  <c r="M39" i="5"/>
  <c r="I32" i="5"/>
  <c r="K28" i="5"/>
  <c r="K57" i="5"/>
  <c r="K51" i="5"/>
  <c r="L26" i="5"/>
  <c r="K26" i="5" s="1"/>
  <c r="L25" i="5"/>
  <c r="K25" i="5" s="1"/>
  <c r="N26" i="5"/>
  <c r="M26" i="5" s="1"/>
  <c r="N25" i="5"/>
  <c r="M25" i="5" s="1"/>
  <c r="Q27" i="7"/>
  <c r="R27" i="7" s="1"/>
  <c r="F68" i="7"/>
  <c r="F67" i="7" s="1"/>
  <c r="E67" i="7"/>
  <c r="E69" i="7" s="1"/>
  <c r="C67" i="7"/>
  <c r="D68" i="7"/>
  <c r="D67" i="7" s="1"/>
  <c r="H68" i="7"/>
  <c r="H67" i="7" s="1"/>
  <c r="G67" i="7"/>
  <c r="K67" i="7"/>
  <c r="L68" i="7"/>
  <c r="L67" i="7" s="1"/>
  <c r="I67" i="7"/>
  <c r="J68" i="7"/>
  <c r="J67" i="7" s="1"/>
  <c r="O13" i="7"/>
  <c r="W3485" i="6"/>
  <c r="O35" i="5"/>
  <c r="O27" i="7"/>
  <c r="P27" i="7" s="1"/>
  <c r="H25" i="5"/>
  <c r="G25" i="5" s="1"/>
  <c r="H26" i="5"/>
  <c r="G26" i="5" s="1"/>
  <c r="J14" i="5"/>
  <c r="I14" i="5" s="1"/>
  <c r="F14" i="5"/>
  <c r="E14" i="5" s="1"/>
  <c r="C13" i="5"/>
  <c r="F25" i="5"/>
  <c r="E25" i="5" s="1"/>
  <c r="F26" i="5"/>
  <c r="D26" i="5"/>
  <c r="D25" i="5"/>
  <c r="C25" i="5" s="1"/>
  <c r="M73" i="7" l="1"/>
  <c r="K69" i="7"/>
  <c r="N69" i="7"/>
  <c r="N73" i="7" s="1"/>
  <c r="M68" i="5"/>
  <c r="N68" i="5" s="1"/>
  <c r="P60" i="5"/>
  <c r="O67" i="5"/>
  <c r="O66" i="5" s="1"/>
  <c r="O26" i="5"/>
  <c r="K68" i="5"/>
  <c r="L68" i="5" s="1"/>
  <c r="R13" i="5"/>
  <c r="Q13" i="5" s="1"/>
  <c r="G68" i="5"/>
  <c r="H68" i="5" s="1"/>
  <c r="S2630" i="1"/>
  <c r="Q42" i="5" s="1"/>
  <c r="Q67" i="5"/>
  <c r="Q66" i="5" s="1"/>
  <c r="O13" i="5"/>
  <c r="O60" i="5"/>
  <c r="P13" i="5"/>
  <c r="Q20" i="7"/>
  <c r="R20" i="7" s="1"/>
  <c r="O20" i="7"/>
  <c r="P20" i="7" s="1"/>
  <c r="I68" i="5"/>
  <c r="J68" i="5" s="1"/>
  <c r="F69" i="7"/>
  <c r="I69" i="7"/>
  <c r="J69" i="7" s="1"/>
  <c r="C69" i="7"/>
  <c r="D69" i="7" s="1"/>
  <c r="L69" i="7"/>
  <c r="G69" i="7"/>
  <c r="H69" i="7" s="1"/>
  <c r="P35" i="5"/>
  <c r="P13" i="7"/>
  <c r="O63" i="7"/>
  <c r="P63" i="7" s="1"/>
  <c r="Q38" i="7"/>
  <c r="R38" i="7" s="1"/>
  <c r="O49" i="7"/>
  <c r="P49" i="7" s="1"/>
  <c r="Q25" i="7"/>
  <c r="R25" i="7" s="1"/>
  <c r="Q60" i="7"/>
  <c r="R60" i="7" s="1"/>
  <c r="O59" i="7"/>
  <c r="P59" i="7" s="1"/>
  <c r="Q46" i="7"/>
  <c r="R46" i="7" s="1"/>
  <c r="O21" i="7"/>
  <c r="P21" i="7" s="1"/>
  <c r="Q24" i="7"/>
  <c r="R24" i="7" s="1"/>
  <c r="O51" i="7"/>
  <c r="P51" i="7" s="1"/>
  <c r="Q26" i="7"/>
  <c r="R26" i="7" s="1"/>
  <c r="O41" i="7"/>
  <c r="P41" i="7" s="1"/>
  <c r="Q29" i="7"/>
  <c r="R29" i="7" s="1"/>
  <c r="O26" i="7"/>
  <c r="P26" i="7" s="1"/>
  <c r="Q48" i="7"/>
  <c r="R48" i="7" s="1"/>
  <c r="O44" i="7"/>
  <c r="P44" i="7" s="1"/>
  <c r="Q62" i="7"/>
  <c r="R62" i="7" s="1"/>
  <c r="Q68" i="7"/>
  <c r="Q56" i="7"/>
  <c r="R56" i="7" s="1"/>
  <c r="Q31" i="7"/>
  <c r="R31" i="7" s="1"/>
  <c r="O24" i="7"/>
  <c r="P24" i="7" s="1"/>
  <c r="O56" i="7"/>
  <c r="P56" i="7" s="1"/>
  <c r="O25" i="7"/>
  <c r="P25" i="7" s="1"/>
  <c r="Q40" i="7"/>
  <c r="R40" i="7" s="1"/>
  <c r="Q59" i="7"/>
  <c r="R59" i="7" s="1"/>
  <c r="O33" i="7"/>
  <c r="P33" i="7" s="1"/>
  <c r="Q42" i="7"/>
  <c r="R42" i="7" s="1"/>
  <c r="O46" i="7"/>
  <c r="P46" i="7" s="1"/>
  <c r="O16" i="7"/>
  <c r="P16" i="7" s="1"/>
  <c r="O42" i="7"/>
  <c r="P42" i="7" s="1"/>
  <c r="O65" i="7"/>
  <c r="P65" i="7" s="1"/>
  <c r="O57" i="7"/>
  <c r="P57" i="7" s="1"/>
  <c r="Q21" i="7"/>
  <c r="R21" i="7" s="1"/>
  <c r="Q43" i="7"/>
  <c r="R43" i="7" s="1"/>
  <c r="Q55" i="7"/>
  <c r="R55" i="7" s="1"/>
  <c r="O31" i="7"/>
  <c r="P31" i="7" s="1"/>
  <c r="Q44" i="7"/>
  <c r="R44" i="7" s="1"/>
  <c r="Q14" i="7"/>
  <c r="R14" i="7" s="1"/>
  <c r="O53" i="7"/>
  <c r="P53" i="7" s="1"/>
  <c r="O66" i="7"/>
  <c r="P66" i="7" s="1"/>
  <c r="O54" i="7"/>
  <c r="P54" i="7" s="1"/>
  <c r="O55" i="7"/>
  <c r="P55" i="7" s="1"/>
  <c r="O23" i="7"/>
  <c r="P23" i="7" s="1"/>
  <c r="Q45" i="7"/>
  <c r="R45" i="7" s="1"/>
  <c r="O30" i="7"/>
  <c r="P30" i="7" s="1"/>
  <c r="Q18" i="7"/>
  <c r="R18" i="7" s="1"/>
  <c r="O50" i="7"/>
  <c r="P50" i="7" s="1"/>
  <c r="Q57" i="7"/>
  <c r="R57" i="7" s="1"/>
  <c r="Q32" i="7"/>
  <c r="R32" i="7" s="1"/>
  <c r="O52" i="7"/>
  <c r="P52" i="7" s="1"/>
  <c r="Q33" i="7"/>
  <c r="R33" i="7" s="1"/>
  <c r="O28" i="7"/>
  <c r="P28" i="7" s="1"/>
  <c r="Q19" i="7"/>
  <c r="R19" i="7" s="1"/>
  <c r="Q64" i="7"/>
  <c r="R64" i="7" s="1"/>
  <c r="Q16" i="7"/>
  <c r="R16" i="7" s="1"/>
  <c r="Q54" i="7"/>
  <c r="R54" i="7" s="1"/>
  <c r="O37" i="7"/>
  <c r="P37" i="7" s="1"/>
  <c r="O47" i="7"/>
  <c r="P47" i="7" s="1"/>
  <c r="Q52" i="7"/>
  <c r="R52" i="7" s="1"/>
  <c r="O60" i="7"/>
  <c r="P60" i="7" s="1"/>
  <c r="Q53" i="7"/>
  <c r="R53" i="7" s="1"/>
  <c r="Q50" i="7"/>
  <c r="R50" i="7" s="1"/>
  <c r="Q17" i="7"/>
  <c r="R17" i="7" s="1"/>
  <c r="Q58" i="7"/>
  <c r="R58" i="7" s="1"/>
  <c r="Q49" i="7"/>
  <c r="R49" i="7" s="1"/>
  <c r="Q34" i="7"/>
  <c r="R34" i="7" s="1"/>
  <c r="O35" i="7"/>
  <c r="P35" i="7" s="1"/>
  <c r="Q66" i="7"/>
  <c r="R66" i="7" s="1"/>
  <c r="O40" i="7"/>
  <c r="P40" i="7" s="1"/>
  <c r="O71" i="7"/>
  <c r="Q37" i="7"/>
  <c r="R37" i="7" s="1"/>
  <c r="Q35" i="7"/>
  <c r="R35" i="7" s="1"/>
  <c r="O29" i="7"/>
  <c r="P29" i="7" s="1"/>
  <c r="Q30" i="7"/>
  <c r="R30" i="7" s="1"/>
  <c r="O17" i="7"/>
  <c r="P17" i="7" s="1"/>
  <c r="O62" i="7"/>
  <c r="P62" i="7" s="1"/>
  <c r="O38" i="7"/>
  <c r="P38" i="7" s="1"/>
  <c r="O58" i="7"/>
  <c r="P58" i="7" s="1"/>
  <c r="O15" i="7"/>
  <c r="P15" i="7" s="1"/>
  <c r="O18" i="7"/>
  <c r="P18" i="7" s="1"/>
  <c r="Q71" i="7"/>
  <c r="Q22" i="7"/>
  <c r="R22" i="7" s="1"/>
  <c r="O68" i="7"/>
  <c r="O45" i="7"/>
  <c r="P45" i="7" s="1"/>
  <c r="O34" i="7"/>
  <c r="P34" i="7" s="1"/>
  <c r="Q23" i="7"/>
  <c r="R23" i="7" s="1"/>
  <c r="O22" i="7"/>
  <c r="P22" i="7" s="1"/>
  <c r="O14" i="7"/>
  <c r="P14" i="7" s="1"/>
  <c r="Q41" i="7"/>
  <c r="R41" i="7" s="1"/>
  <c r="Q39" i="7"/>
  <c r="R39" i="7" s="1"/>
  <c r="Q47" i="7"/>
  <c r="R47" i="7" s="1"/>
  <c r="O64" i="7"/>
  <c r="P64" i="7" s="1"/>
  <c r="Q51" i="7"/>
  <c r="R51" i="7" s="1"/>
  <c r="Q65" i="7"/>
  <c r="R65" i="7" s="1"/>
  <c r="Q63" i="7"/>
  <c r="R63" i="7" s="1"/>
  <c r="O19" i="7"/>
  <c r="P19" i="7" s="1"/>
  <c r="O32" i="7"/>
  <c r="P32" i="7" s="1"/>
  <c r="Q15" i="7"/>
  <c r="R15" i="7" s="1"/>
  <c r="Q28" i="7"/>
  <c r="R28" i="7" s="1"/>
  <c r="O43" i="7"/>
  <c r="P43" i="7" s="1"/>
  <c r="O48" i="7"/>
  <c r="P48" i="7" s="1"/>
  <c r="O39" i="7"/>
  <c r="P39" i="7" s="1"/>
  <c r="C26" i="5"/>
  <c r="C68" i="5" s="1"/>
  <c r="E26" i="5"/>
  <c r="R16" i="5" l="1"/>
  <c r="O41" i="5"/>
  <c r="P52" i="5"/>
  <c r="P58" i="5"/>
  <c r="Q39" i="5"/>
  <c r="P15" i="5"/>
  <c r="R46" i="5"/>
  <c r="P20" i="5"/>
  <c r="P29" i="5"/>
  <c r="R48" i="5"/>
  <c r="O22" i="5"/>
  <c r="R23" i="5"/>
  <c r="R20" i="5"/>
  <c r="Q62" i="5"/>
  <c r="O68" i="5"/>
  <c r="P32" i="5"/>
  <c r="R19" i="5"/>
  <c r="P56" i="5"/>
  <c r="R58" i="5"/>
  <c r="O48" i="5"/>
  <c r="P61" i="5"/>
  <c r="P14" i="5"/>
  <c r="R33" i="5"/>
  <c r="P50" i="5"/>
  <c r="P33" i="5"/>
  <c r="R59" i="5"/>
  <c r="R39" i="5"/>
  <c r="R54" i="5"/>
  <c r="P44" i="5"/>
  <c r="Q32" i="5"/>
  <c r="R34" i="5"/>
  <c r="O16" i="5"/>
  <c r="O25" i="5"/>
  <c r="R24" i="5"/>
  <c r="R17" i="5"/>
  <c r="R55" i="5"/>
  <c r="P23" i="5"/>
  <c r="R52" i="5"/>
  <c r="P42" i="5"/>
  <c r="O51" i="5"/>
  <c r="Q44" i="5"/>
  <c r="R18" i="5"/>
  <c r="Q53" i="5"/>
  <c r="P21" i="5"/>
  <c r="R21" i="5"/>
  <c r="P19" i="5"/>
  <c r="R31" i="5"/>
  <c r="P24" i="5"/>
  <c r="P30" i="5"/>
  <c r="P43" i="5"/>
  <c r="P65" i="5"/>
  <c r="Q33" i="5"/>
  <c r="R41" i="5"/>
  <c r="O40" i="5"/>
  <c r="O43" i="5"/>
  <c r="R28" i="5"/>
  <c r="O21" i="5"/>
  <c r="Q16" i="5"/>
  <c r="O20" i="5"/>
  <c r="O58" i="5"/>
  <c r="Q30" i="5"/>
  <c r="Q28" i="5"/>
  <c r="P48" i="5"/>
  <c r="Q40" i="5"/>
  <c r="O44" i="5"/>
  <c r="R51" i="5"/>
  <c r="O29" i="5"/>
  <c r="Q61" i="5"/>
  <c r="O15" i="5"/>
  <c r="O34" i="5"/>
  <c r="R36" i="5"/>
  <c r="R27" i="5"/>
  <c r="O37" i="5"/>
  <c r="O19" i="5"/>
  <c r="R40" i="5"/>
  <c r="Q37" i="5"/>
  <c r="R29" i="5"/>
  <c r="O61" i="5"/>
  <c r="O27" i="5"/>
  <c r="Q64" i="5"/>
  <c r="Q38" i="5"/>
  <c r="Q43" i="5"/>
  <c r="R30" i="5"/>
  <c r="P27" i="5"/>
  <c r="R38" i="5"/>
  <c r="P49" i="5"/>
  <c r="O47" i="5"/>
  <c r="O45" i="5"/>
  <c r="O52" i="5"/>
  <c r="O62" i="5"/>
  <c r="O30" i="5"/>
  <c r="P47" i="5"/>
  <c r="R61" i="5"/>
  <c r="R63" i="5"/>
  <c r="P18" i="5"/>
  <c r="Q15" i="5"/>
  <c r="O50" i="5"/>
  <c r="O56" i="5"/>
  <c r="Q14" i="5"/>
  <c r="Q18" i="5"/>
  <c r="Q56" i="5"/>
  <c r="Q51" i="5"/>
  <c r="O53" i="5"/>
  <c r="Q49" i="5"/>
  <c r="Q63" i="5"/>
  <c r="P51" i="5"/>
  <c r="P39" i="5"/>
  <c r="P46" i="5"/>
  <c r="P37" i="5"/>
  <c r="P62" i="5"/>
  <c r="R57" i="5"/>
  <c r="R15" i="5"/>
  <c r="R50" i="5"/>
  <c r="R22" i="5"/>
  <c r="P45" i="5"/>
  <c r="R49" i="5"/>
  <c r="O14" i="5"/>
  <c r="P34" i="5"/>
  <c r="Q55" i="5"/>
  <c r="Q41" i="5"/>
  <c r="Q25" i="5"/>
  <c r="Q27" i="5"/>
  <c r="O18" i="5"/>
  <c r="Q20" i="5"/>
  <c r="Q19" i="5"/>
  <c r="O63" i="5"/>
  <c r="Q58" i="5"/>
  <c r="O32" i="5"/>
  <c r="Q65" i="5"/>
  <c r="R44" i="5"/>
  <c r="P17" i="5"/>
  <c r="P53" i="5"/>
  <c r="R65" i="5"/>
  <c r="R14" i="5"/>
  <c r="R42" i="5"/>
  <c r="P64" i="5"/>
  <c r="P38" i="5"/>
  <c r="R47" i="5"/>
  <c r="P57" i="5"/>
  <c r="O65" i="5"/>
  <c r="O38" i="5"/>
  <c r="O42" i="5"/>
  <c r="R43" i="5"/>
  <c r="O55" i="5"/>
  <c r="O31" i="5"/>
  <c r="Q17" i="5"/>
  <c r="Q48" i="5"/>
  <c r="O64" i="5"/>
  <c r="Q47" i="5"/>
  <c r="Q21" i="5"/>
  <c r="Q59" i="5"/>
  <c r="P22" i="5"/>
  <c r="R53" i="5"/>
  <c r="P41" i="5"/>
  <c r="Q54" i="5"/>
  <c r="Q31" i="5"/>
  <c r="O57" i="5"/>
  <c r="Q34" i="5"/>
  <c r="P54" i="5"/>
  <c r="Q52" i="5"/>
  <c r="O33" i="5"/>
  <c r="Q23" i="5"/>
  <c r="Q45" i="5"/>
  <c r="O23" i="5"/>
  <c r="O59" i="5"/>
  <c r="Q29" i="5"/>
  <c r="O17" i="5"/>
  <c r="P16" i="5"/>
  <c r="R32" i="5"/>
  <c r="P63" i="5"/>
  <c r="P40" i="5"/>
  <c r="P59" i="5"/>
  <c r="P31" i="5"/>
  <c r="R62" i="5"/>
  <c r="R56" i="5"/>
  <c r="P36" i="5"/>
  <c r="R64" i="5"/>
  <c r="P28" i="5"/>
  <c r="R45" i="5"/>
  <c r="R37" i="5"/>
  <c r="P55" i="5"/>
  <c r="Q36" i="5"/>
  <c r="O70" i="5"/>
  <c r="Q22" i="5"/>
  <c r="Q50" i="5"/>
  <c r="Q46" i="5"/>
  <c r="O36" i="5"/>
  <c r="O46" i="5"/>
  <c r="O28" i="5"/>
  <c r="O24" i="5"/>
  <c r="Q70" i="5"/>
  <c r="Q24" i="5"/>
  <c r="O39" i="5"/>
  <c r="R26" i="5"/>
  <c r="Q26" i="5" s="1"/>
  <c r="Q68" i="5" s="1"/>
  <c r="R68" i="5" s="1"/>
  <c r="R25" i="5"/>
  <c r="P25" i="5"/>
  <c r="P26" i="5"/>
  <c r="P68" i="5" s="1"/>
  <c r="Q57" i="5"/>
  <c r="O54" i="5"/>
  <c r="O49" i="5"/>
  <c r="O67" i="7"/>
  <c r="O69" i="7" s="1"/>
  <c r="P68" i="7"/>
  <c r="P67" i="7" s="1"/>
  <c r="R68" i="7"/>
  <c r="R67" i="7" s="1"/>
  <c r="Q67" i="7"/>
  <c r="Q69" i="7" s="1"/>
  <c r="E68" i="5"/>
  <c r="D68" i="5"/>
  <c r="P69" i="7" l="1"/>
  <c r="R69" i="7"/>
  <c r="F68" i="5"/>
</calcChain>
</file>

<file path=xl/comments1.xml><?xml version="1.0" encoding="utf-8"?>
<comments xmlns="http://schemas.openxmlformats.org/spreadsheetml/2006/main">
  <authors>
    <author>IRamirez</author>
  </authors>
  <commentList>
    <comment ref="E1306" authorId="0">
      <text>
        <r>
          <rPr>
            <b/>
            <sz val="8"/>
            <color indexed="81"/>
            <rFont val="Tahoma"/>
            <family val="2"/>
          </rPr>
          <t>IRamirez: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4" savePassword="1" background="1" saveData="1">
    <dbPr connection="DSN=saif;UID=saif;PWD=episode2;DATABASE=saif;HOST=gsis-saif;SRVR=bcb04;SERV=1526;PRO=olsoctcp;CLOC=en_US.CP1252;DLOC=en_US.819;VMB=0;CURB=0;OPT=;SCUR=0;ICUR=0;OAC=1;OPTOFC=0;RKC=0;ODTYP=0;DDFP=0;DNL=0;RCWC=0_x0000_" command="SELECT trans_cambio.ifi, trans_cambio.tas_cod, trans_cambio.con_cod, trans_cambio.pri_ope, trans_cambio.pri_fec, trans_cambio.tra_cod, trans_cambio.mon_cod, trans_cambio.tip_cam, trans_cambio.pri_deb, trans_cambio.pri_hab, trans_cambio.pri_inter_x000d__x000a_FROM saif:saif.trans_cambio trans_cambio_x000d__x000a_WHERE (trans_cambio.pri_fec=?) AND (trans_cambio.mon_cod=34) AND (trans_cambio.con_cod&lt;&gt;'33')"/>
    <parameters count="1">
      <parameter name="1" sqlType="9" parameterType="cell" refreshOnChange="1" cell="'SIN BCB'!$G$4"/>
    </parameters>
  </connection>
  <connection id="2" name="Conexión1" type="1" refreshedVersion="4" savePassword="1" background="1" saveData="1">
    <dbPr connection="DSN=saif;UID=fquintan;PWD=fquintan16;DATABASE=saif;HOST=gsis-saif;SRVR=bcb04;SERV=sqlturbo;PRO=olsoctcp;CLOC=en_US.CP1252;DLOC=en_US.819;VMB=0;CURB=0;OPT=;SCUR=0;ICUR=0;OAC=1;OPTOFC=0;RKC=0;ODTYP=0;DDFP=0;DNL=0;RCWC=0_x0000_" command="SELECT trans_cambio.ifi, trans_cambio.ciu_cod, trans_cambio.tas_cod, trans_cambio.ciu_cod, trans_cambio.scr_cod, trans_cambio.con_cod, trans_cambio.pri_ope, trans_cambio.pri_fec, trans_cambio.tra_cod, trans_cambio.mon_cod, trans_cambio.tip_cam, trans_cambio.pri_deb, trans_cambio.pri_hab, trans_cambio.pri_inter, trans_cambio.pri_pla_x000d__x000a_FROM saif:saif.trans_cambio trans_cambio_x000d__x000a_WHERE (trans_cambio.pri_fec=?) AND (trans_cambio.mon_cod=34) AND (trans_cambio.scr_cod&gt;='01' And trans_cambio.scr_cod&lt;='13')"/>
    <parameters count="1">
      <parameter name="1" sqlType="9" parameterType="cell" refreshOnChange="1" cell="'CON BCB'!$G$4"/>
    </parameters>
  </connection>
  <connection id="3" name="Consulta desde saif1" type="1" refreshedVersion="4" background="1" saveData="1">
    <dbPr connection="DSN=saif;UID=iramirez;DATABASE=saif;HOST=10.2.11.34;SRVR=bcb04;SERV=sqlturbo;PRO=olsoctcp;CLOC=en_US.CP1252;DLOC=en_US.819;VMB=0;CURB=0;OPT=;SCUR=0;ICUR=0;OAC=1;OPTOFC=0;RKC=0;ODTYP=0;FBS=4096;DDFP=0;DNL=0;RCWC=0_x0000_" command="SELECT tcambios.fecha, tcambios.moneda, tcambios.tc_co, tcambios.tc_ve_x000d__x000a_FROM saif.tcambios tcambios_x000d__x000a_WHERE (tcambios.fecha&gt;={d '2010-11-01'}) AND (tcambios.moneda=34)"/>
  </connection>
</connections>
</file>

<file path=xl/sharedStrings.xml><?xml version="1.0" encoding="utf-8"?>
<sst xmlns="http://schemas.openxmlformats.org/spreadsheetml/2006/main" count="14607" uniqueCount="1088">
  <si>
    <t>Cooperativa Quillacollo</t>
  </si>
  <si>
    <t>Cooperativa San José de Punata</t>
  </si>
  <si>
    <t>Cooperativa San Joaquín</t>
  </si>
  <si>
    <t>Fondo de la Comunidad</t>
  </si>
  <si>
    <t>Mutual La Plata</t>
  </si>
  <si>
    <t>Cooperativa San Roque</t>
  </si>
  <si>
    <t>Cooperativa Magisterio Rural</t>
  </si>
  <si>
    <t>MAG. RURAL</t>
  </si>
  <si>
    <r>
      <t>2</t>
    </r>
    <r>
      <rPr>
        <sz val="10"/>
        <rFont val="Book Antiqua"/>
        <family val="1"/>
      </rPr>
      <t xml:space="preserve"> Operaciones en ventanilla y cajeros automáticos.</t>
    </r>
  </si>
  <si>
    <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</si>
  <si>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t>Cooperativa Trinidad</t>
  </si>
  <si>
    <t>Mutual Paitití</t>
  </si>
  <si>
    <t>FASSIL</t>
  </si>
  <si>
    <t>Mutual El Progreso</t>
  </si>
  <si>
    <t xml:space="preserve">Banco Do Brasil S.A. </t>
  </si>
  <si>
    <t>CREDITO</t>
  </si>
  <si>
    <t>UNION</t>
  </si>
  <si>
    <t>ECONOMICO</t>
  </si>
  <si>
    <t>SOLIDARIO</t>
  </si>
  <si>
    <t>GANADERO</t>
  </si>
  <si>
    <t>LOS ANDES</t>
  </si>
  <si>
    <t>MUTUALES</t>
  </si>
  <si>
    <t>PRIMERA</t>
  </si>
  <si>
    <t>COOPERATIVAS</t>
  </si>
  <si>
    <t>SAN MARTIN</t>
  </si>
  <si>
    <t>INCAHUASSI</t>
  </si>
  <si>
    <t>COMARAPA</t>
  </si>
  <si>
    <t>ASUNCION</t>
  </si>
  <si>
    <t>FFP's</t>
  </si>
  <si>
    <t>ECO FUTURO</t>
  </si>
  <si>
    <t>PRODEM</t>
  </si>
  <si>
    <t>FORTALEZA</t>
  </si>
  <si>
    <t>Volumen de operaciones</t>
  </si>
  <si>
    <t>(expresado en dólares)</t>
  </si>
  <si>
    <t xml:space="preserve"> Bancos</t>
  </si>
  <si>
    <t xml:space="preserve"> Mutuales</t>
  </si>
  <si>
    <t xml:space="preserve"> Cooperativas</t>
  </si>
  <si>
    <t xml:space="preserve"> Ffp's</t>
  </si>
  <si>
    <t>Notas:</t>
  </si>
  <si>
    <t>Fuente: Reportes de las Entidades Financieras</t>
  </si>
  <si>
    <t>Elaboración: Gerencia de Entidades Financieras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</si>
  <si>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</si>
  <si>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</si>
  <si>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</si>
  <si>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</si>
  <si>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GRUPO+fecha +tipo+ com o vent</t>
  </si>
  <si>
    <t>ifi+fecha+td+comp vent</t>
  </si>
  <si>
    <t>grupo+fecha+td+comp vent</t>
  </si>
  <si>
    <t xml:space="preserve">                                 GERENCIA DE ENTIDADES FINANCIERAS</t>
  </si>
  <si>
    <t xml:space="preserve">                                 SUBGERENCIA DE ANALISIS DEL SISTEMA FINANCIERO</t>
  </si>
  <si>
    <t xml:space="preserve">                                 Departamento de Información Financiera</t>
  </si>
  <si>
    <t>VOLUMEN DE OPERACIONES Y TIPOS DE CAMBIO DE COMPRA Y VENTA DE MONEDA EXTRANJERA</t>
  </si>
  <si>
    <t>EN EL SISTEMA FINANCIERO PACTAD0S CON CLIENTES</t>
  </si>
  <si>
    <t>(Tipos de cambio en bolivianos por dólar estadounidense)</t>
  </si>
  <si>
    <t>COD</t>
  </si>
  <si>
    <t>ENTIDAD</t>
  </si>
  <si>
    <t>Total Operaciones</t>
  </si>
  <si>
    <t>Tipo de cambio</t>
  </si>
  <si>
    <t xml:space="preserve"> BANCOS</t>
  </si>
  <si>
    <t>Banco Nacional de Bolivia S.A.</t>
  </si>
  <si>
    <t>Banco de Crédito de Bolivia S.A.</t>
  </si>
  <si>
    <t>Banco Unión S.A.</t>
  </si>
  <si>
    <t>Banco Económico S.A.</t>
  </si>
  <si>
    <t>Banco Solidario S.A.</t>
  </si>
  <si>
    <t>Banco Ganadero S.A.</t>
  </si>
  <si>
    <t>Banco Los Andes Procredit S.A.</t>
  </si>
  <si>
    <t>Mutual La Primera</t>
  </si>
  <si>
    <t>Cooperativa San Martín</t>
  </si>
  <si>
    <t>Cooperativa Inca Huassi</t>
  </si>
  <si>
    <t>Cooperativa Comarapa</t>
  </si>
  <si>
    <t>Cooperativa Asunción</t>
  </si>
  <si>
    <t>Eco Futuro</t>
  </si>
  <si>
    <t>Prodem</t>
  </si>
  <si>
    <t>Fortaleza</t>
  </si>
  <si>
    <t xml:space="preserve">OTRAS ENTIDADES </t>
  </si>
  <si>
    <t xml:space="preserve"> SISTEMA FINANCIERO</t>
  </si>
  <si>
    <t>OPERACIONES CON EL BCB</t>
  </si>
  <si>
    <r>
      <t>1</t>
    </r>
    <r>
      <rPr>
        <sz val="10"/>
        <rFont val="Arial"/>
        <family val="2"/>
      </rPr>
      <t xml:space="preserve"> Promedio Ponderado por el monto transado por entidad</t>
    </r>
  </si>
  <si>
    <r>
      <t>2</t>
    </r>
    <r>
      <rPr>
        <sz val="10"/>
        <rFont val="Arial"/>
        <family val="2"/>
      </rPr>
      <t xml:space="preserve"> Operaciones en ventanilla y cajeros automáticos</t>
    </r>
  </si>
  <si>
    <r>
      <t>3</t>
    </r>
    <r>
      <rPr>
        <sz val="10"/>
        <rFont val="Arial"/>
        <family val="2"/>
      </rPr>
      <t xml:space="preserve"> Operaciones con clientes preferenciales, con capacidad de negociación</t>
    </r>
  </si>
  <si>
    <r>
      <t>5</t>
    </r>
    <r>
      <rPr>
        <sz val="10"/>
        <rFont val="Arial"/>
        <family val="2"/>
      </rPr>
      <t xml:space="preserve"> Sin movimiento.</t>
    </r>
  </si>
  <si>
    <r>
      <t>Promedio Ponderado</t>
    </r>
    <r>
      <rPr>
        <b/>
        <vertAlign val="superscript"/>
        <sz val="12"/>
        <rFont val="Bookman Old Style"/>
        <family val="1"/>
      </rPr>
      <t>1</t>
    </r>
  </si>
  <si>
    <r>
      <t>Operaciones con Entidades Financieras</t>
    </r>
    <r>
      <rPr>
        <b/>
        <vertAlign val="superscript"/>
        <sz val="12"/>
        <rFont val="Bookman Old Style"/>
        <family val="1"/>
      </rPr>
      <t>4</t>
    </r>
  </si>
  <si>
    <r>
      <t>Estándar</t>
    </r>
    <r>
      <rPr>
        <b/>
        <vertAlign val="superscript"/>
        <sz val="12"/>
        <rFont val="Bookman Old Style"/>
        <family val="1"/>
      </rPr>
      <t>2</t>
    </r>
  </si>
  <si>
    <r>
      <t>Preferenciales</t>
    </r>
    <r>
      <rPr>
        <b/>
        <vertAlign val="superscript"/>
        <sz val="12"/>
        <rFont val="Bookman Old Style"/>
        <family val="1"/>
      </rPr>
      <t>3</t>
    </r>
  </si>
  <si>
    <t>IFI+ INTER + COM VEN</t>
  </si>
  <si>
    <r>
      <t>5</t>
    </r>
    <r>
      <rPr>
        <sz val="10"/>
        <rFont val="Book Antiqua"/>
        <family val="1"/>
      </rPr>
      <t xml:space="preserve"> Sin movimiento.</t>
    </r>
  </si>
  <si>
    <r>
      <t xml:space="preserve">1 </t>
    </r>
    <r>
      <rPr>
        <sz val="10"/>
        <rFont val="Arial"/>
        <family val="2"/>
      </rPr>
      <t>Promedio Ponderado por el monto transado por entidad</t>
    </r>
  </si>
  <si>
    <r>
      <t xml:space="preserve">2 </t>
    </r>
    <r>
      <rPr>
        <sz val="10"/>
        <rFont val="Arial"/>
        <family val="2"/>
      </rPr>
      <t>Operaciones en ventanilla y cajeros automáticos</t>
    </r>
  </si>
  <si>
    <r>
      <t>3</t>
    </r>
    <r>
      <rPr>
        <sz val="10"/>
        <rFont val="Arial"/>
        <family val="2"/>
      </rPr>
      <t xml:space="preserve"> Operaciones con clientes preferenciales, con capacidad de negociación</t>
    </r>
  </si>
  <si>
    <r>
      <t>5</t>
    </r>
    <r>
      <rPr>
        <sz val="10"/>
        <rFont val="Arial"/>
        <family val="2"/>
      </rPr>
      <t xml:space="preserve"> Sin movimiento.</t>
    </r>
  </si>
  <si>
    <t>Cooperativa Pío X</t>
  </si>
  <si>
    <t>Cooperativa El Chorolque</t>
  </si>
  <si>
    <t>MERCANTIL SCZ.</t>
  </si>
  <si>
    <t>BISA</t>
  </si>
  <si>
    <t>Banco Do Brasil S.A.</t>
  </si>
  <si>
    <t>Mutual La Paz</t>
  </si>
  <si>
    <t>DO BRASIL</t>
  </si>
  <si>
    <t>LA PAZ</t>
  </si>
  <si>
    <t>Banco Bisa S.A.</t>
  </si>
  <si>
    <t>Banco Mercantil Scz. S.A.</t>
  </si>
  <si>
    <t>POTOSI</t>
  </si>
  <si>
    <t>Fassil</t>
  </si>
  <si>
    <t>Cooperativa Loyola</t>
  </si>
  <si>
    <t>LOYOLA</t>
  </si>
  <si>
    <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</si>
  <si>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t>Cooperativa San José de Bermejo</t>
  </si>
  <si>
    <t>M.F.GAINZA</t>
  </si>
  <si>
    <t>Cooperativa Monseñor Gainza</t>
  </si>
  <si>
    <t>OTROS</t>
  </si>
  <si>
    <t>Otros</t>
  </si>
  <si>
    <t>ifi</t>
  </si>
  <si>
    <t>tas_cod</t>
  </si>
  <si>
    <t>con_cod</t>
  </si>
  <si>
    <t>pri_ope</t>
  </si>
  <si>
    <t>pri_fec</t>
  </si>
  <si>
    <t>tra_cod</t>
  </si>
  <si>
    <t>mon_cod</t>
  </si>
  <si>
    <t>tip_cam</t>
  </si>
  <si>
    <t>pri_deb</t>
  </si>
  <si>
    <t>pri_hab</t>
  </si>
  <si>
    <t>pri_inter</t>
  </si>
  <si>
    <t>suma debe haber</t>
  </si>
  <si>
    <t>multiplicacion</t>
  </si>
  <si>
    <t>entidad+fecha +tipo+ com o vent</t>
  </si>
  <si>
    <t>Tipos de cambio de compra y venta de Moneda Extranjera en el Sistema Financiero pactados con clientes</t>
  </si>
  <si>
    <t>(En Bs por dólar estadounidense)</t>
  </si>
  <si>
    <t>Entidad</t>
  </si>
  <si>
    <t>Operaciones con clientes</t>
  </si>
  <si>
    <t>Promedio total</t>
  </si>
  <si>
    <t>Compra</t>
  </si>
  <si>
    <t>Venta</t>
  </si>
  <si>
    <t>BANCOS</t>
  </si>
  <si>
    <t>NACIONAL</t>
  </si>
  <si>
    <t>Mutual La Promotora</t>
  </si>
  <si>
    <t>Cooperativa San Pedro</t>
  </si>
  <si>
    <t>Cooperativa San Antonio</t>
  </si>
  <si>
    <t>CAT. POTOSI</t>
  </si>
  <si>
    <t>Cooperativa Gran Chaco</t>
  </si>
  <si>
    <t>Cooperativa Catedral de Tarija</t>
  </si>
  <si>
    <t>CAT. TARIJA</t>
  </si>
  <si>
    <t>PROMOTORA</t>
  </si>
  <si>
    <t>SAN PEDRO</t>
  </si>
  <si>
    <t>SAN ANTONIO</t>
  </si>
  <si>
    <t>QUILLACOLLO</t>
  </si>
  <si>
    <t>S.J. PUNATA</t>
  </si>
  <si>
    <t>PIO X</t>
  </si>
  <si>
    <t>COMUNIDAD</t>
  </si>
  <si>
    <t>SAN JOAQUIN</t>
  </si>
  <si>
    <t xml:space="preserve">Banco de la Nación Argentina S.A. </t>
  </si>
  <si>
    <t xml:space="preserve">Cooperativa Jesús Nazareno </t>
  </si>
  <si>
    <t xml:space="preserve">Cooperativa Fátima </t>
  </si>
  <si>
    <t xml:space="preserve">Cooperativa San Mateo </t>
  </si>
  <si>
    <r>
      <t xml:space="preserve">Citibank N.A. </t>
    </r>
    <r>
      <rPr>
        <vertAlign val="superscript"/>
        <sz val="10"/>
        <rFont val="Arial"/>
        <family val="2"/>
      </rPr>
      <t>5</t>
    </r>
  </si>
  <si>
    <r>
      <t>4</t>
    </r>
    <r>
      <rPr>
        <sz val="10"/>
        <rFont val="Book Antiqua"/>
        <family val="1"/>
      </rPr>
      <t xml:space="preserve"> Operaciones entre entidades de intermediacion financiera con licencia de funcionalmiento de la SBEF</t>
    </r>
  </si>
  <si>
    <r>
      <t>4</t>
    </r>
    <r>
      <rPr>
        <sz val="10"/>
        <rFont val="Arial"/>
        <family val="2"/>
      </rPr>
      <t xml:space="preserve"> Operaciones entre entidades de intermediación financiera con licencia de funcionamiento de la SBEF</t>
    </r>
  </si>
  <si>
    <t>ciu_cod</t>
  </si>
  <si>
    <t>scr_cod</t>
  </si>
  <si>
    <t>N. ARGENTINA</t>
  </si>
  <si>
    <t>JESUS NAZARENO</t>
  </si>
  <si>
    <t>FATIMA</t>
  </si>
  <si>
    <t>SAN MATEO</t>
  </si>
  <si>
    <t>EL CHOROLQUE</t>
  </si>
  <si>
    <t xml:space="preserve">Cooperativa Monseñor Gainza </t>
  </si>
  <si>
    <t xml:space="preserve">Cooperativa Catedral de Potosí </t>
  </si>
  <si>
    <t xml:space="preserve">Mutual Potosí </t>
  </si>
  <si>
    <t>Mutual Potosí</t>
  </si>
  <si>
    <t>Cooperativa Catedral de Potosí</t>
  </si>
  <si>
    <r>
      <t xml:space="preserve">BDP </t>
    </r>
    <r>
      <rPr>
        <vertAlign val="superscript"/>
        <sz val="10"/>
        <rFont val="Book Antiqua"/>
        <family val="1"/>
      </rPr>
      <t>5</t>
    </r>
  </si>
  <si>
    <r>
      <t xml:space="preserve">Banco de Desarrollo Productivo </t>
    </r>
    <r>
      <rPr>
        <vertAlign val="superscript"/>
        <sz val="10"/>
        <rFont val="Arial"/>
        <family val="2"/>
      </rPr>
      <t>5</t>
    </r>
  </si>
  <si>
    <r>
      <t xml:space="preserve">Banco de Desarrollo Productivo </t>
    </r>
    <r>
      <rPr>
        <vertAlign val="superscript"/>
        <sz val="11"/>
        <rFont val="Arial"/>
        <family val="2"/>
      </rPr>
      <t>5</t>
    </r>
  </si>
  <si>
    <t>Cooperativa Madre y Maestra</t>
  </si>
  <si>
    <t>MADRE Y MAESTRA</t>
  </si>
  <si>
    <t>Mutual Pando</t>
  </si>
  <si>
    <t>PANDO</t>
  </si>
  <si>
    <r>
      <t>4</t>
    </r>
    <r>
      <rPr>
        <sz val="10"/>
        <rFont val="Arial"/>
        <family val="2"/>
      </rPr>
      <t xml:space="preserve"> Operaciones entre entidades de intermediación financiera con licencia de funcionamiento de la ASFI</t>
    </r>
  </si>
  <si>
    <t>Banco de Fomento a Iniciativas Económicas</t>
  </si>
  <si>
    <t>Banco de Fomento a Iniciativas Económicas S.A.</t>
  </si>
  <si>
    <t>TRINIDAD</t>
  </si>
  <si>
    <t>PAITITI</t>
  </si>
  <si>
    <t>FIE</t>
  </si>
  <si>
    <t>pri_pla</t>
  </si>
  <si>
    <t>fecha</t>
  </si>
  <si>
    <t>moneda</t>
  </si>
  <si>
    <t>tc_co</t>
  </si>
  <si>
    <t>tc_ve</t>
  </si>
  <si>
    <t>tc_co_min</t>
  </si>
  <si>
    <t>tc_co max</t>
  </si>
  <si>
    <t>max</t>
  </si>
  <si>
    <t>min</t>
  </si>
  <si>
    <t>cambio</t>
  </si>
  <si>
    <t>TC OFICIAL</t>
  </si>
  <si>
    <t>TC SISTEMA</t>
  </si>
  <si>
    <t>VARIACION</t>
  </si>
  <si>
    <t>S.J. BERMEJO</t>
  </si>
  <si>
    <t>E.G. CHACO</t>
  </si>
  <si>
    <t xml:space="preserve"> </t>
  </si>
  <si>
    <t>LA MERCED</t>
  </si>
  <si>
    <t>01</t>
  </si>
  <si>
    <t>OPC</t>
  </si>
  <si>
    <t>30</t>
  </si>
  <si>
    <t>1</t>
  </si>
  <si>
    <t>VME</t>
  </si>
  <si>
    <t>10</t>
  </si>
  <si>
    <t>CME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</si>
  <si>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</si>
  <si>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</si>
  <si>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</si>
  <si>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</si>
  <si>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</si>
  <si>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</si>
  <si>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</si>
  <si>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</si>
  <si>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</si>
  <si>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</si>
  <si>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</si>
  <si>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</si>
  <si>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</si>
  <si>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</si>
  <si>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</si>
  <si>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</si>
  <si>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</si>
  <si>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</si>
  <si>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</si>
  <si>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</si>
  <si>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</si>
  <si>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</si>
  <si>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</si>
  <si>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</si>
  <si>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</si>
  <si>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</si>
  <si>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</si>
  <si>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</si>
  <si>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</si>
  <si>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</si>
  <si>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</si>
  <si>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5</t>
  </si>
  <si>
    <t>6</t>
  </si>
  <si>
    <t>7</t>
  </si>
  <si>
    <t>8</t>
  </si>
  <si>
    <t>9</t>
  </si>
  <si>
    <t>440</t>
  </si>
  <si>
    <t>443</t>
  </si>
  <si>
    <t>02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</si>
  <si>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</si>
  <si>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</si>
  <si>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</si>
  <si>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</si>
  <si>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</si>
  <si>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</si>
  <si>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</si>
  <si>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</si>
  <si>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</si>
  <si>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</si>
  <si>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</si>
  <si>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</si>
  <si>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</si>
  <si>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</si>
  <si>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</si>
  <si>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</si>
  <si>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</si>
  <si>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</si>
  <si>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</si>
  <si>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</si>
  <si>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</si>
  <si>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</si>
  <si>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</si>
  <si>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</si>
  <si>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</si>
  <si>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</si>
  <si>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128</t>
  </si>
  <si>
    <t>129</t>
  </si>
  <si>
    <t>130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</si>
  <si>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</si>
  <si>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</si>
  <si>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</si>
  <si>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</si>
  <si>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</si>
  <si>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</si>
  <si>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</si>
  <si>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</si>
  <si>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</si>
  <si>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</si>
  <si>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</si>
  <si>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</si>
  <si>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</si>
  <si>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</si>
  <si>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</si>
  <si>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</si>
  <si>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</si>
  <si>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</si>
  <si>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</si>
  <si>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</si>
  <si>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</si>
  <si>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</si>
  <si>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</si>
  <si>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</si>
  <si>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</si>
  <si>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</si>
  <si>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</si>
  <si>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</si>
  <si>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</si>
  <si>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</si>
  <si>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</si>
  <si>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</si>
  <si>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</si>
  <si>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</si>
  <si>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</si>
  <si>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</si>
  <si>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</si>
  <si>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</si>
  <si>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</si>
  <si>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</si>
  <si>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</si>
  <si>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</si>
  <si>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</si>
  <si>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</si>
  <si>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</si>
  <si>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</si>
  <si>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</si>
  <si>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</si>
  <si>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</si>
  <si>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</si>
  <si>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</si>
  <si>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</si>
  <si>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</si>
  <si>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</si>
  <si>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</si>
  <si>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</si>
  <si>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</si>
  <si>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</si>
  <si>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</si>
  <si>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</si>
  <si>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</si>
  <si>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</si>
  <si>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</si>
  <si>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</si>
  <si>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</si>
  <si>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</si>
  <si>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</si>
  <si>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</si>
  <si>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445</t>
  </si>
  <si>
    <t>447</t>
  </si>
  <si>
    <t>448</t>
  </si>
  <si>
    <t>449</t>
  </si>
  <si>
    <t>450</t>
  </si>
  <si>
    <t>451</t>
  </si>
  <si>
    <t>452</t>
  </si>
  <si>
    <t>03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</si>
  <si>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</si>
  <si>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</si>
  <si>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</si>
  <si>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</si>
  <si>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</si>
  <si>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</si>
  <si>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</si>
  <si>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</si>
  <si>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</si>
  <si>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</si>
  <si>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</si>
  <si>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</si>
  <si>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</si>
  <si>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</si>
  <si>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</si>
  <si>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</si>
  <si>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</si>
  <si>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</si>
  <si>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</si>
  <si>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</si>
  <si>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</si>
  <si>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</si>
  <si>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</si>
  <si>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</si>
  <si>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</si>
  <si>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</si>
  <si>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</si>
  <si>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</si>
  <si>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</si>
  <si>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</si>
  <si>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</si>
  <si>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</si>
  <si>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</si>
  <si>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</si>
  <si>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</si>
  <si>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</si>
  <si>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</si>
  <si>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</si>
  <si>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</si>
  <si>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</si>
  <si>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</si>
  <si>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</si>
  <si>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</si>
  <si>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</si>
  <si>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</si>
  <si>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</si>
  <si>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</si>
  <si>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</si>
  <si>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</si>
  <si>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</si>
  <si>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</si>
  <si>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</si>
  <si>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</si>
  <si>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</si>
  <si>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</si>
  <si>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</si>
  <si>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</si>
  <si>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</si>
  <si>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</si>
  <si>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</si>
  <si>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</si>
  <si>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</si>
  <si>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</si>
  <si>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</si>
  <si>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</si>
  <si>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</si>
  <si>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</si>
  <si>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</si>
  <si>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</si>
  <si>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</si>
  <si>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</si>
  <si>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</si>
  <si>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</si>
  <si>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</si>
  <si>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</si>
  <si>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</si>
  <si>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</si>
  <si>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222</t>
  </si>
  <si>
    <t>223</t>
  </si>
  <si>
    <t>458</t>
  </si>
  <si>
    <t>460</t>
  </si>
  <si>
    <t>04</t>
  </si>
  <si>
    <t>224</t>
  </si>
  <si>
    <t>225</t>
  </si>
  <si>
    <t>227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</si>
  <si>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</si>
  <si>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</si>
  <si>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</si>
  <si>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</si>
  <si>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</si>
  <si>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</si>
  <si>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</si>
  <si>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</si>
  <si>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</si>
  <si>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</si>
  <si>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242</t>
  </si>
  <si>
    <t>243</t>
  </si>
  <si>
    <t>244</t>
  </si>
  <si>
    <t>245</t>
  </si>
  <si>
    <t>246</t>
  </si>
  <si>
    <t>247</t>
  </si>
  <si>
    <t>249</t>
  </si>
  <si>
    <t>250</t>
  </si>
  <si>
    <t>251</t>
  </si>
  <si>
    <t>05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</si>
  <si>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</si>
  <si>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</si>
  <si>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</si>
  <si>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</si>
  <si>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</si>
  <si>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</si>
  <si>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</si>
  <si>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</si>
  <si>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</si>
  <si>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</si>
  <si>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266</t>
  </si>
  <si>
    <t>267</t>
  </si>
  <si>
    <t>268</t>
  </si>
  <si>
    <t>269</t>
  </si>
  <si>
    <t>270</t>
  </si>
  <si>
    <t>271</t>
  </si>
  <si>
    <t>272</t>
  </si>
  <si>
    <t>468</t>
  </si>
  <si>
    <t>470</t>
  </si>
  <si>
    <t>06</t>
  </si>
  <si>
    <t>274</t>
  </si>
  <si>
    <t>275</t>
  </si>
  <si>
    <t>276</t>
  </si>
  <si>
    <t>278</t>
  </si>
  <si>
    <t>279</t>
  </si>
  <si>
    <t>281</t>
  </si>
  <si>
    <t>282</t>
  </si>
  <si>
    <t>283</t>
  </si>
  <si>
    <t>284</t>
  </si>
  <si>
    <t>285</t>
  </si>
  <si>
    <t>287</t>
  </si>
  <si>
    <t>288</t>
  </si>
  <si>
    <t>289</t>
  </si>
  <si>
    <t>290</t>
  </si>
  <si>
    <t>292</t>
  </si>
  <si>
    <t>294</t>
  </si>
  <si>
    <t>295</t>
  </si>
  <si>
    <t>296</t>
  </si>
  <si>
    <t>298</t>
  </si>
  <si>
    <t>299</t>
  </si>
  <si>
    <t>300</t>
  </si>
  <si>
    <t>07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</si>
  <si>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</si>
  <si>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</si>
  <si>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</si>
  <si>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</si>
  <si>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</si>
  <si>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</si>
  <si>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</si>
  <si>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</si>
  <si>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</si>
  <si>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</si>
  <si>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</si>
  <si>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</si>
  <si>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315</t>
  </si>
  <si>
    <t>316</t>
  </si>
  <si>
    <t>318</t>
  </si>
  <si>
    <t>320</t>
  </si>
  <si>
    <t>321</t>
  </si>
  <si>
    <t>322</t>
  </si>
  <si>
    <t>323</t>
  </si>
  <si>
    <t>325</t>
  </si>
  <si>
    <t>326</t>
  </si>
  <si>
    <t>327</t>
  </si>
  <si>
    <t>329</t>
  </si>
  <si>
    <t>330</t>
  </si>
  <si>
    <t>331</t>
  </si>
  <si>
    <t>333</t>
  </si>
  <si>
    <t>334</t>
  </si>
  <si>
    <t>336</t>
  </si>
  <si>
    <t>338</t>
  </si>
  <si>
    <t>339</t>
  </si>
  <si>
    <t>340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</si>
  <si>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</si>
  <si>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</si>
  <si>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</si>
  <si>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</si>
  <si>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</si>
  <si>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</si>
  <si>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</si>
  <si>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</si>
  <si>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</si>
  <si>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</si>
  <si>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</si>
  <si>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</si>
  <si>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</si>
  <si>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</si>
  <si>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</si>
  <si>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</si>
  <si>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</si>
  <si>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</si>
  <si>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</si>
  <si>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</si>
  <si>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</si>
  <si>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</si>
  <si>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</si>
  <si>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367</t>
  </si>
  <si>
    <t>368</t>
  </si>
  <si>
    <t>369</t>
  </si>
  <si>
    <t>371</t>
  </si>
  <si>
    <t>372</t>
  </si>
  <si>
    <t>373</t>
  </si>
  <si>
    <t>374</t>
  </si>
  <si>
    <t>376</t>
  </si>
  <si>
    <t>377</t>
  </si>
  <si>
    <t>378</t>
  </si>
  <si>
    <t>379</t>
  </si>
  <si>
    <t>380</t>
  </si>
  <si>
    <t>382</t>
  </si>
  <si>
    <t>383</t>
  </si>
  <si>
    <t>384</t>
  </si>
  <si>
    <t>385</t>
  </si>
  <si>
    <t>386</t>
  </si>
  <si>
    <t>387</t>
  </si>
  <si>
    <t>388</t>
  </si>
  <si>
    <t>389</t>
  </si>
  <si>
    <t>391</t>
  </si>
  <si>
    <t>392</t>
  </si>
  <si>
    <t>393</t>
  </si>
  <si>
    <t>394</t>
  </si>
  <si>
    <t>395</t>
  </si>
  <si>
    <t>396</t>
  </si>
  <si>
    <t>397</t>
  </si>
  <si>
    <t>398</t>
  </si>
  <si>
    <t>400</t>
  </si>
  <si>
    <t>403</t>
  </si>
  <si>
    <t>404</t>
  </si>
  <si>
    <t>405</t>
  </si>
  <si>
    <t>407</t>
  </si>
  <si>
    <t>410</t>
  </si>
  <si>
    <t>412</t>
  </si>
  <si>
    <t>413</t>
  </si>
  <si>
    <t>415</t>
  </si>
  <si>
    <t>416</t>
  </si>
  <si>
    <t>417</t>
  </si>
  <si>
    <t>480</t>
  </si>
  <si>
    <t>08</t>
  </si>
  <si>
    <t>418</t>
  </si>
  <si>
    <t>419</t>
  </si>
  <si>
    <t>420</t>
  </si>
  <si>
    <t>421</t>
  </si>
  <si>
    <t>425</t>
  </si>
  <si>
    <t>426</t>
  </si>
  <si>
    <t>427</t>
  </si>
  <si>
    <t>428</t>
  </si>
  <si>
    <t>429</t>
  </si>
  <si>
    <t>433</t>
  </si>
  <si>
    <t>434</t>
  </si>
  <si>
    <t>435</t>
  </si>
  <si>
    <t>436</t>
  </si>
  <si>
    <t>437</t>
  </si>
  <si>
    <t>438</t>
  </si>
  <si>
    <t>439</t>
  </si>
  <si>
    <t>09</t>
  </si>
  <si>
    <t>GENERICOS CAMBIOS1</t>
  </si>
  <si>
    <t>GENERICOS CAMBIOS6</t>
  </si>
  <si>
    <t>GENERICOS CAMBIOS2</t>
  </si>
  <si>
    <t>GENERICOS CAMBIOS5</t>
  </si>
  <si>
    <t>CLIENTES DIFERENCIADOS1</t>
  </si>
  <si>
    <t>CLIENTES DIFERENCIADOS10</t>
  </si>
  <si>
    <t>CLIENTES DIFERENCIADOS2</t>
  </si>
  <si>
    <t>CLIENTES DIFERENCIADOS3</t>
  </si>
  <si>
    <t>CLIENTES DIFERENCIADOS4</t>
  </si>
  <si>
    <t>CLIENTES DIFERENCIADOS5</t>
  </si>
  <si>
    <t>CLIENTES DIFERENCIADOS6</t>
  </si>
  <si>
    <t>CLIENTES DIFERENCIADOS7</t>
  </si>
  <si>
    <t>CLIENTES DIFERENCIADOS8</t>
  </si>
  <si>
    <t>CLIENTES DIFERENCIADOS9</t>
  </si>
  <si>
    <t>GENERICOS CAMBIOS3</t>
  </si>
  <si>
    <t>GENERICOS CAMBIOS7</t>
  </si>
  <si>
    <t>CLIENTES DIFERENCIADOS11</t>
  </si>
  <si>
    <t>GENERICOS CAMBIOS4</t>
  </si>
  <si>
    <t>0000000000002000</t>
  </si>
  <si>
    <t>0000000000002001</t>
  </si>
  <si>
    <t>0000000000003000</t>
  </si>
  <si>
    <t>0000000000003001</t>
  </si>
  <si>
    <t>0000000000001002</t>
  </si>
  <si>
    <t>0000000000001000</t>
  </si>
  <si>
    <t>0000000000001001</t>
  </si>
  <si>
    <t>0</t>
  </si>
  <si>
    <t>2000</t>
  </si>
  <si>
    <t>3000</t>
  </si>
  <si>
    <t>7000</t>
  </si>
  <si>
    <t>1000</t>
  </si>
  <si>
    <t>4000</t>
  </si>
  <si>
    <t>0100000000001</t>
  </si>
  <si>
    <t>0100000000002</t>
  </si>
  <si>
    <t>0300000000001</t>
  </si>
  <si>
    <t>0300000000002</t>
  </si>
  <si>
    <t>0400000000002</t>
  </si>
  <si>
    <t>1200000000002</t>
  </si>
  <si>
    <t>1400000000002</t>
  </si>
  <si>
    <t>2500000000002</t>
  </si>
  <si>
    <t>2800000000001</t>
  </si>
  <si>
    <t>2800000000002</t>
  </si>
  <si>
    <t>3000000000001</t>
  </si>
  <si>
    <t>3000000000002</t>
  </si>
  <si>
    <t>3400000000001</t>
  </si>
  <si>
    <t>3400000000002</t>
  </si>
  <si>
    <t>4200000000002</t>
  </si>
  <si>
    <t>4500000000002</t>
  </si>
  <si>
    <t>6000000000002</t>
  </si>
  <si>
    <t>8800000000002</t>
  </si>
  <si>
    <t>0200000000001</t>
  </si>
  <si>
    <t>0200000000002</t>
  </si>
  <si>
    <t>0500000000001</t>
  </si>
  <si>
    <t>0500000000002</t>
  </si>
  <si>
    <t>1100000000001</t>
  </si>
  <si>
    <t>1100000000002</t>
  </si>
  <si>
    <t>2400000000001</t>
  </si>
  <si>
    <t>2400000000002</t>
  </si>
  <si>
    <t>0600000000001</t>
  </si>
  <si>
    <t>0600000000002</t>
  </si>
  <si>
    <t>2100000000001</t>
  </si>
  <si>
    <t>2100000000002</t>
  </si>
  <si>
    <t>2900000000001</t>
  </si>
  <si>
    <t>2900000000002</t>
  </si>
  <si>
    <t>4100000000002</t>
  </si>
  <si>
    <t>5200000000001</t>
  </si>
  <si>
    <t>5200000000002</t>
  </si>
  <si>
    <t>5300000000001</t>
  </si>
  <si>
    <t>5300000000002</t>
  </si>
  <si>
    <t>5600000000002</t>
  </si>
  <si>
    <t>5700000000001</t>
  </si>
  <si>
    <t>5700000000002</t>
  </si>
  <si>
    <t>7500000000002</t>
  </si>
  <si>
    <t>8700000000001</t>
  </si>
  <si>
    <t>8700000000002</t>
  </si>
  <si>
    <t>2200000000001</t>
  </si>
  <si>
    <t>2200000000002</t>
  </si>
  <si>
    <t>0700000000001</t>
  </si>
  <si>
    <t>0700000000002</t>
  </si>
  <si>
    <t>1300000000001</t>
  </si>
  <si>
    <t>1300000000002</t>
  </si>
  <si>
    <t>3300000000001</t>
  </si>
  <si>
    <t>3300000000002</t>
  </si>
  <si>
    <t>4600000000001</t>
  </si>
  <si>
    <t>4600000000002</t>
  </si>
  <si>
    <t>0900000000001</t>
  </si>
  <si>
    <t>0900000000002</t>
  </si>
  <si>
    <t>1500000000001</t>
  </si>
  <si>
    <t>1500000000002</t>
  </si>
  <si>
    <t>3800000000001</t>
  </si>
  <si>
    <t>3800000000002</t>
  </si>
  <si>
    <t>4400000000001</t>
  </si>
  <si>
    <t>3900000000001</t>
  </si>
  <si>
    <t>3900000000002</t>
  </si>
  <si>
    <t>5500000000001</t>
  </si>
  <si>
    <t>40</t>
  </si>
  <si>
    <t>0000000000005000</t>
  </si>
  <si>
    <t>0000000000005001</t>
  </si>
  <si>
    <t>0000000000008000</t>
  </si>
  <si>
    <t>0000000000008001</t>
  </si>
  <si>
    <t>0000000000000001</t>
  </si>
  <si>
    <t>0000000000000002</t>
  </si>
  <si>
    <t>0000000000007000</t>
  </si>
  <si>
    <t>0000000000007001</t>
  </si>
  <si>
    <t/>
  </si>
  <si>
    <t>0000000000006000</t>
  </si>
  <si>
    <t>0000000000006001</t>
  </si>
  <si>
    <t>0000000000002200</t>
  </si>
  <si>
    <t>0000000000002201</t>
  </si>
  <si>
    <t>126</t>
  </si>
  <si>
    <t>220</t>
  </si>
  <si>
    <t>127</t>
  </si>
  <si>
    <t>131</t>
  </si>
  <si>
    <t>141</t>
  </si>
  <si>
    <t>472</t>
  </si>
  <si>
    <t>486</t>
  </si>
  <si>
    <t>493</t>
  </si>
  <si>
    <t>441</t>
  </si>
  <si>
    <t>442</t>
  </si>
  <si>
    <t>500</t>
  </si>
  <si>
    <t>444</t>
  </si>
  <si>
    <t>446</t>
  </si>
  <si>
    <t>454</t>
  </si>
  <si>
    <t>455</t>
  </si>
  <si>
    <t>1004</t>
  </si>
  <si>
    <t>466</t>
  </si>
  <si>
    <t>236</t>
  </si>
  <si>
    <t>314</t>
  </si>
  <si>
    <t>494</t>
  </si>
  <si>
    <t>0400000000001</t>
  </si>
  <si>
    <t>2500000000001</t>
  </si>
  <si>
    <t>4500000000001</t>
  </si>
  <si>
    <t>467</t>
  </si>
  <si>
    <t>4200000000001</t>
  </si>
  <si>
    <t>286</t>
  </si>
  <si>
    <t>297</t>
  </si>
  <si>
    <t>335</t>
  </si>
  <si>
    <t>463</t>
  </si>
  <si>
    <t>465</t>
  </si>
  <si>
    <t>469</t>
  </si>
  <si>
    <t>471</t>
  </si>
  <si>
    <t>479</t>
  </si>
  <si>
    <t>0800000000001</t>
  </si>
  <si>
    <t>0800000000002</t>
  </si>
  <si>
    <t>1800000000001</t>
  </si>
  <si>
    <t>1800000000002</t>
  </si>
  <si>
    <t>5800000000001</t>
  </si>
  <si>
    <t>8600000000002</t>
  </si>
  <si>
    <t>0000000000004000</t>
  </si>
  <si>
    <t>0000000000004001</t>
  </si>
  <si>
    <t>401</t>
  </si>
  <si>
    <t>402</t>
  </si>
  <si>
    <t xml:space="preserve">LA PLATA </t>
  </si>
  <si>
    <t xml:space="preserve">SAN ROQUE </t>
  </si>
  <si>
    <t>529</t>
  </si>
  <si>
    <t>317</t>
  </si>
  <si>
    <t>456</t>
  </si>
  <si>
    <t>457</t>
  </si>
  <si>
    <t>461</t>
  </si>
  <si>
    <t>464</t>
  </si>
  <si>
    <t>474</t>
  </si>
  <si>
    <t>475</t>
  </si>
  <si>
    <t>481</t>
  </si>
  <si>
    <t>492</t>
  </si>
  <si>
    <t>505</t>
  </si>
  <si>
    <t>510</t>
  </si>
  <si>
    <t>512</t>
  </si>
  <si>
    <t>525</t>
  </si>
  <si>
    <t>319</t>
  </si>
  <si>
    <t>473</t>
  </si>
  <si>
    <t>6000000000001</t>
  </si>
  <si>
    <t>226</t>
  </si>
  <si>
    <t>366</t>
  </si>
  <si>
    <t xml:space="preserve">PROGRESO </t>
  </si>
  <si>
    <t>221</t>
  </si>
  <si>
    <t>240</t>
  </si>
  <si>
    <t>241</t>
  </si>
  <si>
    <t>381</t>
  </si>
  <si>
    <t>408</t>
  </si>
  <si>
    <t>411</t>
  </si>
  <si>
    <t>414</t>
  </si>
  <si>
    <t>430</t>
  </si>
  <si>
    <t>459</t>
  </si>
  <si>
    <t>4001</t>
  </si>
  <si>
    <t>1000000000001</t>
  </si>
  <si>
    <t>1000000000002</t>
  </si>
  <si>
    <t>253</t>
  </si>
  <si>
    <t>255</t>
  </si>
  <si>
    <t>265</t>
  </si>
  <si>
    <t>431</t>
  </si>
  <si>
    <t>432</t>
  </si>
  <si>
    <t>3500000000001</t>
  </si>
  <si>
    <t>228</t>
  </si>
  <si>
    <t>337</t>
  </si>
  <si>
    <t>424</t>
  </si>
  <si>
    <t>277</t>
  </si>
  <si>
    <t>423</t>
  </si>
  <si>
    <t>1001</t>
  </si>
  <si>
    <t>406</t>
  </si>
  <si>
    <t>3003</t>
  </si>
  <si>
    <t>1005</t>
  </si>
  <si>
    <t>496</t>
  </si>
  <si>
    <t>509</t>
  </si>
  <si>
    <t>453</t>
  </si>
  <si>
    <t>527</t>
  </si>
  <si>
    <t>485</t>
  </si>
  <si>
    <t>488</t>
  </si>
  <si>
    <t>489</t>
  </si>
  <si>
    <t>273</t>
  </si>
  <si>
    <t>462</t>
  </si>
  <si>
    <t>532</t>
  </si>
  <si>
    <t>533</t>
  </si>
  <si>
    <t>534</t>
  </si>
  <si>
    <t>535</t>
  </si>
  <si>
    <t>537</t>
  </si>
  <si>
    <t>542</t>
  </si>
  <si>
    <t>476</t>
  </si>
  <si>
    <t>477</t>
  </si>
  <si>
    <t>478</t>
  </si>
  <si>
    <t>484</t>
  </si>
  <si>
    <t>487</t>
  </si>
  <si>
    <t>490</t>
  </si>
  <si>
    <t>497</t>
  </si>
  <si>
    <t>503</t>
  </si>
  <si>
    <t>2001</t>
  </si>
  <si>
    <t>3002</t>
  </si>
  <si>
    <t>6600000000002</t>
  </si>
  <si>
    <t>301</t>
  </si>
  <si>
    <t>332</t>
  </si>
  <si>
    <t>409</t>
  </si>
  <si>
    <t>422</t>
  </si>
  <si>
    <t>514</t>
  </si>
  <si>
    <t>520</t>
  </si>
  <si>
    <t>521</t>
  </si>
  <si>
    <t>522</t>
  </si>
  <si>
    <t>375</t>
  </si>
  <si>
    <t>CLIENTES DIFERENCIADOS12</t>
  </si>
  <si>
    <t>2002</t>
  </si>
  <si>
    <t>1003</t>
  </si>
  <si>
    <t>8600000000001</t>
  </si>
  <si>
    <t>543</t>
  </si>
  <si>
    <t>544</t>
  </si>
  <si>
    <t>546</t>
  </si>
  <si>
    <t>550</t>
  </si>
  <si>
    <t>219</t>
  </si>
  <si>
    <t>328</t>
  </si>
  <si>
    <t>482</t>
  </si>
  <si>
    <t>483</t>
  </si>
  <si>
    <t>491</t>
  </si>
  <si>
    <t>495</t>
  </si>
  <si>
    <t>498</t>
  </si>
  <si>
    <t>499</t>
  </si>
  <si>
    <t>504</t>
  </si>
  <si>
    <t>511</t>
  </si>
  <si>
    <t>516</t>
  </si>
  <si>
    <t>528</t>
  </si>
  <si>
    <t>531</t>
  </si>
  <si>
    <t>540</t>
  </si>
  <si>
    <t>3001</t>
  </si>
  <si>
    <t>1200000000001</t>
  </si>
  <si>
    <t>551</t>
  </si>
  <si>
    <t>552</t>
  </si>
  <si>
    <t>554</t>
  </si>
  <si>
    <t>248</t>
  </si>
  <si>
    <t>252</t>
  </si>
  <si>
    <t>324</t>
  </si>
  <si>
    <t>399</t>
  </si>
  <si>
    <t>501</t>
  </si>
  <si>
    <t>502</t>
  </si>
  <si>
    <t>507</t>
  </si>
  <si>
    <t>515</t>
  </si>
  <si>
    <t>517</t>
  </si>
  <si>
    <t>519</t>
  </si>
  <si>
    <t>524</t>
  </si>
  <si>
    <t>526</t>
  </si>
  <si>
    <t>530</t>
  </si>
  <si>
    <t>541</t>
  </si>
  <si>
    <t>0000000000003003</t>
  </si>
  <si>
    <t>0000000000003002</t>
  </si>
  <si>
    <t>2004</t>
  </si>
  <si>
    <t>2003</t>
  </si>
  <si>
    <t>3004</t>
  </si>
  <si>
    <t>3005</t>
  </si>
  <si>
    <t>5000</t>
  </si>
  <si>
    <t>5001</t>
  </si>
  <si>
    <t>1400000000001</t>
  </si>
  <si>
    <t>6200000000001</t>
  </si>
  <si>
    <t>6600000000001</t>
  </si>
  <si>
    <t>5600000000001</t>
  </si>
  <si>
    <t>7500000000001</t>
  </si>
  <si>
    <t>5900000000001</t>
  </si>
  <si>
    <t>5900000000002</t>
  </si>
  <si>
    <t>0000000000007002</t>
  </si>
  <si>
    <t>0000000000007003</t>
  </si>
  <si>
    <t>545</t>
  </si>
  <si>
    <t>547</t>
  </si>
  <si>
    <t>548</t>
  </si>
  <si>
    <t>CAMBIOS ENTIDADES FINANCIERAS1</t>
  </si>
  <si>
    <t>0004871</t>
  </si>
  <si>
    <t>0004968</t>
  </si>
  <si>
    <t>0004916</t>
  </si>
  <si>
    <t>0004782</t>
  </si>
  <si>
    <t>20121772180</t>
  </si>
  <si>
    <t>20121772181</t>
  </si>
  <si>
    <t>20121772183</t>
  </si>
  <si>
    <t>20121772002</t>
  </si>
  <si>
    <t>20121772007</t>
  </si>
  <si>
    <t>20121772010</t>
  </si>
  <si>
    <t>20121772029</t>
  </si>
  <si>
    <t>20121772034</t>
  </si>
  <si>
    <t>20121772003</t>
  </si>
  <si>
    <t>20121772004</t>
  </si>
  <si>
    <t>20121772005</t>
  </si>
  <si>
    <t>20121772006</t>
  </si>
  <si>
    <t>20121772008</t>
  </si>
  <si>
    <t>20121772013</t>
  </si>
  <si>
    <t>20121772014</t>
  </si>
  <si>
    <t>20121772015</t>
  </si>
  <si>
    <t>20121772016</t>
  </si>
  <si>
    <t>20121772018</t>
  </si>
  <si>
    <t>20121772022</t>
  </si>
  <si>
    <t>20121772023</t>
  </si>
  <si>
    <t>20121772024</t>
  </si>
  <si>
    <t>20121772026</t>
  </si>
  <si>
    <t>20121772030</t>
  </si>
  <si>
    <t>20121772031</t>
  </si>
  <si>
    <t>20121772032</t>
  </si>
  <si>
    <t>20121772037</t>
  </si>
  <si>
    <t>20121772038</t>
  </si>
  <si>
    <t>20121772040</t>
  </si>
  <si>
    <t>20121772042</t>
  </si>
  <si>
    <t>20121772045</t>
  </si>
  <si>
    <t>20121772046</t>
  </si>
  <si>
    <t>20121772048</t>
  </si>
  <si>
    <t>20121772050</t>
  </si>
  <si>
    <t>20121772052</t>
  </si>
  <si>
    <t>20121772054</t>
  </si>
  <si>
    <t>20121772056</t>
  </si>
  <si>
    <t>20121772058</t>
  </si>
  <si>
    <t>20121772060</t>
  </si>
  <si>
    <t>20121772062</t>
  </si>
  <si>
    <t>20121772064</t>
  </si>
  <si>
    <t>20121772066</t>
  </si>
  <si>
    <t>20121772067</t>
  </si>
  <si>
    <t>20121772068</t>
  </si>
  <si>
    <t>20121772069</t>
  </si>
  <si>
    <t>20121772071</t>
  </si>
  <si>
    <t>20121772072</t>
  </si>
  <si>
    <t>20121772073</t>
  </si>
  <si>
    <t>20121772074</t>
  </si>
  <si>
    <t>20121772076</t>
  </si>
  <si>
    <t>20121772077</t>
  </si>
  <si>
    <t>20121772078</t>
  </si>
  <si>
    <t>20121772079</t>
  </si>
  <si>
    <t>20121772080</t>
  </si>
  <si>
    <t>20121772082</t>
  </si>
  <si>
    <t>20121772083</t>
  </si>
  <si>
    <t>20121772084</t>
  </si>
  <si>
    <t>20121772086</t>
  </si>
  <si>
    <t>20121772088</t>
  </si>
  <si>
    <t>20121772089</t>
  </si>
  <si>
    <t>20121772090</t>
  </si>
  <si>
    <t>20121772091</t>
  </si>
  <si>
    <t>20121772092</t>
  </si>
  <si>
    <t>20121772093</t>
  </si>
  <si>
    <t>20121772094</t>
  </si>
  <si>
    <t>20121772095</t>
  </si>
  <si>
    <t>20121772096</t>
  </si>
  <si>
    <t>20121772097</t>
  </si>
  <si>
    <t>20121772098</t>
  </si>
  <si>
    <t>20121772099</t>
  </si>
  <si>
    <t>20121772100</t>
  </si>
  <si>
    <t>20121772101</t>
  </si>
  <si>
    <t>20121772102</t>
  </si>
  <si>
    <t>20121772103</t>
  </si>
  <si>
    <t>20121772204</t>
  </si>
  <si>
    <t>20121772205</t>
  </si>
  <si>
    <t>MD-195467</t>
  </si>
  <si>
    <t>20121772136</t>
  </si>
  <si>
    <t>20121772141</t>
  </si>
  <si>
    <t>20121772147</t>
  </si>
  <si>
    <t>20121772171</t>
  </si>
  <si>
    <t>20121772138</t>
  </si>
  <si>
    <t>20121772142</t>
  </si>
  <si>
    <t>20121772145</t>
  </si>
  <si>
    <t>20121772148</t>
  </si>
  <si>
    <t>20121772150</t>
  </si>
  <si>
    <t>20121772151</t>
  </si>
  <si>
    <t>20121772152</t>
  </si>
  <si>
    <t>20121772153</t>
  </si>
  <si>
    <t>20121772154</t>
  </si>
  <si>
    <t>20121772155</t>
  </si>
  <si>
    <t>20121772156</t>
  </si>
  <si>
    <t>20121772157</t>
  </si>
  <si>
    <t>20121772158</t>
  </si>
  <si>
    <t>20121772159</t>
  </si>
  <si>
    <t>20121772160</t>
  </si>
  <si>
    <t>20121772161</t>
  </si>
  <si>
    <t>20121772162</t>
  </si>
  <si>
    <t>20121772163</t>
  </si>
  <si>
    <t>20121772164</t>
  </si>
  <si>
    <t>20121772165</t>
  </si>
  <si>
    <t>20121772166</t>
  </si>
  <si>
    <t>20121772167</t>
  </si>
  <si>
    <t>20121772168</t>
  </si>
  <si>
    <t>20121772169</t>
  </si>
  <si>
    <t>20121772170</t>
  </si>
  <si>
    <t>20121772173</t>
  </si>
  <si>
    <t>20121772175</t>
  </si>
  <si>
    <t>20121772176</t>
  </si>
  <si>
    <t>20121772177</t>
  </si>
  <si>
    <t>20121772178</t>
  </si>
  <si>
    <t>20121772179</t>
  </si>
  <si>
    <t>20121772187</t>
  </si>
  <si>
    <t>20121772188</t>
  </si>
  <si>
    <t>20121772191</t>
  </si>
  <si>
    <t>20121772189</t>
  </si>
  <si>
    <t>20121772190</t>
  </si>
  <si>
    <t>20121772192</t>
  </si>
  <si>
    <t>20121772193</t>
  </si>
  <si>
    <t>20121772196</t>
  </si>
  <si>
    <t>20121772194</t>
  </si>
  <si>
    <t>20121772197</t>
  </si>
  <si>
    <t>20121772184</t>
  </si>
  <si>
    <t>20121772185</t>
  </si>
  <si>
    <t>20121772186</t>
  </si>
  <si>
    <t>20121772104</t>
  </si>
  <si>
    <t>20121772105</t>
  </si>
  <si>
    <t>20121772132</t>
  </si>
  <si>
    <t>20121778001</t>
  </si>
  <si>
    <t>20121772106</t>
  </si>
  <si>
    <t>20121772107</t>
  </si>
  <si>
    <t>20121772108</t>
  </si>
  <si>
    <t>20121772109</t>
  </si>
  <si>
    <t>20121772110</t>
  </si>
  <si>
    <t>20121772111</t>
  </si>
  <si>
    <t>20121772112</t>
  </si>
  <si>
    <t>20121772113</t>
  </si>
  <si>
    <t>20121772114</t>
  </si>
  <si>
    <t>20121772115</t>
  </si>
  <si>
    <t>20121772116</t>
  </si>
  <si>
    <t>20121772117</t>
  </si>
  <si>
    <t>20121772118</t>
  </si>
  <si>
    <t>20121772119</t>
  </si>
  <si>
    <t>20121772120</t>
  </si>
  <si>
    <t>20121772121</t>
  </si>
  <si>
    <t>20121772122</t>
  </si>
  <si>
    <t>20121772125</t>
  </si>
  <si>
    <t>20121772126</t>
  </si>
  <si>
    <t>20121772127</t>
  </si>
  <si>
    <t>20121772128</t>
  </si>
  <si>
    <t>20121772129</t>
  </si>
  <si>
    <t>20121772130</t>
  </si>
  <si>
    <t>20121772131</t>
  </si>
  <si>
    <t>20121772135</t>
  </si>
  <si>
    <t>20121772202</t>
  </si>
  <si>
    <t>20121772199</t>
  </si>
  <si>
    <t>20121772200</t>
  </si>
  <si>
    <t>20121772201</t>
  </si>
  <si>
    <t>0000000000002002</t>
  </si>
  <si>
    <t>0000000000002003</t>
  </si>
  <si>
    <t>vME</t>
  </si>
  <si>
    <t>8800000000001</t>
  </si>
  <si>
    <t>36917</t>
  </si>
  <si>
    <t>36918</t>
  </si>
  <si>
    <t>36919</t>
  </si>
  <si>
    <t>36920</t>
  </si>
  <si>
    <t>36921</t>
  </si>
  <si>
    <t>36922</t>
  </si>
  <si>
    <t>36923</t>
  </si>
  <si>
    <t>36924</t>
  </si>
  <si>
    <t>36925</t>
  </si>
  <si>
    <t>36926</t>
  </si>
  <si>
    <t>36927</t>
  </si>
  <si>
    <t>36928</t>
  </si>
  <si>
    <t>36929</t>
  </si>
  <si>
    <t>36930</t>
  </si>
  <si>
    <t>36931</t>
  </si>
  <si>
    <t>36932</t>
  </si>
  <si>
    <t>36933</t>
  </si>
  <si>
    <t>36934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</si>
</sst>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0.000"/>
    <numFmt numFmtId="166" formatCode="_ * #,##0_ ;_ * \-#,##0_ ;_ * &quot;-&quot;??_ ;_ @_ "/>
    <numFmt numFmtId="167" formatCode="#,##0.000"/>
    <numFmt numFmtId="168" formatCode="d\ &quot;de&quot;\ mmmm\ &quot;de&quot;\ yyyy"/>
    <numFmt numFmtId="169" formatCode="#,##0.0"/>
    <numFmt numFmtId="170" formatCode="#,##0.000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name val="Book Antiqua"/>
      <family val="1"/>
    </font>
    <font>
      <vertAlign val="superscript"/>
      <sz val="10"/>
      <name val="Book Antiqua"/>
      <family val="1"/>
    </font>
    <font>
      <sz val="10"/>
      <name val="Bookman Old Style"/>
      <family val="1"/>
    </font>
    <font>
      <b/>
      <sz val="10"/>
      <color indexed="9"/>
      <name val="Arial"/>
      <family val="2"/>
    </font>
    <font>
      <b/>
      <sz val="16"/>
      <name val="Bookman Old Style"/>
      <family val="1"/>
    </font>
    <font>
      <b/>
      <vertAlign val="superscript"/>
      <sz val="12"/>
      <name val="Bookman Old Style"/>
      <family val="1"/>
    </font>
    <font>
      <b/>
      <sz val="10"/>
      <color indexed="10"/>
      <name val="Arial"/>
      <family val="2"/>
    </font>
    <font>
      <b/>
      <sz val="12"/>
      <name val="Bookman Old Style"/>
      <family val="1"/>
    </font>
    <font>
      <b/>
      <sz val="10"/>
      <name val="Bookman Old Style"/>
      <family val="1"/>
    </font>
    <font>
      <b/>
      <sz val="10"/>
      <color indexed="8"/>
      <name val="Bookman Old Style"/>
      <family val="1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Bookman Old Style"/>
      <family val="1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9"/>
      <name val="Arial"/>
      <family val="2"/>
    </font>
    <font>
      <sz val="10"/>
      <color indexed="9"/>
      <name val="Book Antiqua"/>
      <family val="1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8">
    <xf numFmtId="0" fontId="0" fillId="0" borderId="0" xfId="0"/>
    <xf numFmtId="14" fontId="0" fillId="0" borderId="0" xfId="0" applyNumberFormat="1"/>
    <xf numFmtId="0" fontId="2" fillId="0" borderId="0" xfId="0" applyFont="1"/>
    <xf numFmtId="165" fontId="0" fillId="0" borderId="0" xfId="0" applyNumberFormat="1"/>
    <xf numFmtId="166" fontId="0" fillId="0" borderId="0" xfId="1" applyNumberFormat="1" applyFont="1"/>
    <xf numFmtId="0" fontId="2" fillId="2" borderId="0" xfId="0" applyFont="1" applyFill="1"/>
    <xf numFmtId="0" fontId="3" fillId="0" borderId="0" xfId="0" applyFont="1"/>
    <xf numFmtId="0" fontId="5" fillId="0" borderId="0" xfId="0" applyFont="1" applyFill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vertical="center"/>
    </xf>
    <xf numFmtId="167" fontId="3" fillId="0" borderId="5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vertical="center"/>
    </xf>
    <xf numFmtId="167" fontId="5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/>
    </xf>
    <xf numFmtId="0" fontId="5" fillId="0" borderId="14" xfId="0" applyFont="1" applyBorder="1"/>
    <xf numFmtId="0" fontId="5" fillId="0" borderId="0" xfId="0" applyFont="1" applyBorder="1"/>
    <xf numFmtId="3" fontId="5" fillId="0" borderId="15" xfId="0" applyNumberFormat="1" applyFont="1" applyBorder="1" applyAlignment="1">
      <alignment horizontal="right"/>
    </xf>
    <xf numFmtId="3" fontId="5" fillId="3" borderId="15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Border="1"/>
    <xf numFmtId="0" fontId="7" fillId="0" borderId="0" xfId="0" applyFont="1"/>
    <xf numFmtId="167" fontId="7" fillId="0" borderId="0" xfId="0" applyNumberFormat="1" applyFont="1"/>
    <xf numFmtId="167" fontId="0" fillId="0" borderId="0" xfId="0" applyNumberFormat="1"/>
    <xf numFmtId="3" fontId="0" fillId="0" borderId="0" xfId="0" applyNumberFormat="1"/>
    <xf numFmtId="0" fontId="13" fillId="0" borderId="17" xfId="0" applyFont="1" applyBorder="1" applyAlignment="1">
      <alignment horizontal="center" vertical="center" wrapText="1"/>
    </xf>
    <xf numFmtId="167" fontId="13" fillId="0" borderId="4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7" fontId="13" fillId="0" borderId="19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7" fontId="13" fillId="0" borderId="21" xfId="0" applyNumberFormat="1" applyFont="1" applyBorder="1" applyAlignment="1">
      <alignment horizontal="center" vertical="center" wrapText="1"/>
    </xf>
    <xf numFmtId="167" fontId="13" fillId="0" borderId="18" xfId="0" applyNumberFormat="1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/>
    </xf>
    <xf numFmtId="3" fontId="2" fillId="4" borderId="17" xfId="0" applyNumberFormat="1" applyFont="1" applyFill="1" applyBorder="1"/>
    <xf numFmtId="167" fontId="2" fillId="4" borderId="4" xfId="0" applyNumberFormat="1" applyFont="1" applyFill="1" applyBorder="1"/>
    <xf numFmtId="3" fontId="2" fillId="4" borderId="18" xfId="0" applyNumberFormat="1" applyFont="1" applyFill="1" applyBorder="1"/>
    <xf numFmtId="167" fontId="2" fillId="4" borderId="19" xfId="0" applyNumberFormat="1" applyFont="1" applyFill="1" applyBorder="1"/>
    <xf numFmtId="167" fontId="2" fillId="4" borderId="18" xfId="0" applyNumberFormat="1" applyFont="1" applyFill="1" applyBorder="1"/>
    <xf numFmtId="167" fontId="2" fillId="4" borderId="21" xfId="0" applyNumberFormat="1" applyFont="1" applyFill="1" applyBorder="1"/>
    <xf numFmtId="3" fontId="2" fillId="4" borderId="20" xfId="0" applyNumberFormat="1" applyFont="1" applyFill="1" applyBorder="1"/>
    <xf numFmtId="3" fontId="2" fillId="4" borderId="4" xfId="0" applyNumberFormat="1" applyFont="1" applyFill="1" applyBorder="1"/>
    <xf numFmtId="0" fontId="0" fillId="0" borderId="23" xfId="0" applyBorder="1" applyAlignment="1">
      <alignment horizontal="center"/>
    </xf>
    <xf numFmtId="0" fontId="15" fillId="0" borderId="24" xfId="0" applyFont="1" applyBorder="1"/>
    <xf numFmtId="3" fontId="0" fillId="0" borderId="25" xfId="0" applyNumberFormat="1" applyBorder="1"/>
    <xf numFmtId="167" fontId="0" fillId="0" borderId="26" xfId="0" applyNumberFormat="1" applyBorder="1"/>
    <xf numFmtId="3" fontId="0" fillId="0" borderId="27" xfId="0" applyNumberFormat="1" applyBorder="1"/>
    <xf numFmtId="167" fontId="0" fillId="0" borderId="28" xfId="0" applyNumberFormat="1" applyBorder="1"/>
    <xf numFmtId="167" fontId="0" fillId="0" borderId="29" xfId="0" applyNumberFormat="1" applyBorder="1"/>
    <xf numFmtId="3" fontId="0" fillId="0" borderId="30" xfId="0" applyNumberFormat="1" applyBorder="1"/>
    <xf numFmtId="167" fontId="0" fillId="0" borderId="31" xfId="0" applyNumberFormat="1" applyBorder="1"/>
    <xf numFmtId="0" fontId="0" fillId="0" borderId="32" xfId="0" applyBorder="1" applyAlignment="1">
      <alignment horizontal="center"/>
    </xf>
    <xf numFmtId="0" fontId="15" fillId="0" borderId="33" xfId="0" applyFont="1" applyBorder="1"/>
    <xf numFmtId="167" fontId="0" fillId="0" borderId="34" xfId="0" applyNumberFormat="1" applyBorder="1"/>
    <xf numFmtId="3" fontId="0" fillId="0" borderId="35" xfId="0" applyNumberFormat="1" applyBorder="1"/>
    <xf numFmtId="0" fontId="0" fillId="0" borderId="36" xfId="0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3" fontId="2" fillId="4" borderId="38" xfId="0" applyNumberFormat="1" applyFont="1" applyFill="1" applyBorder="1"/>
    <xf numFmtId="0" fontId="0" fillId="0" borderId="39" xfId="0" applyBorder="1" applyAlignment="1">
      <alignment horizontal="center"/>
    </xf>
    <xf numFmtId="0" fontId="15" fillId="0" borderId="40" xfId="0" applyFont="1" applyBorder="1"/>
    <xf numFmtId="0" fontId="0" fillId="0" borderId="0" xfId="0" applyBorder="1"/>
    <xf numFmtId="0" fontId="0" fillId="0" borderId="36" xfId="0" applyFill="1" applyBorder="1" applyAlignment="1">
      <alignment horizontal="center"/>
    </xf>
    <xf numFmtId="0" fontId="15" fillId="0" borderId="40" xfId="0" applyFont="1" applyFill="1" applyBorder="1"/>
    <xf numFmtId="0" fontId="16" fillId="5" borderId="37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3" fontId="8" fillId="5" borderId="4" xfId="0" applyNumberFormat="1" applyFont="1" applyFill="1" applyBorder="1"/>
    <xf numFmtId="167" fontId="8" fillId="5" borderId="4" xfId="0" applyNumberFormat="1" applyFont="1" applyFill="1" applyBorder="1"/>
    <xf numFmtId="3" fontId="8" fillId="5" borderId="18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3" fontId="16" fillId="0" borderId="38" xfId="0" applyNumberFormat="1" applyFont="1" applyFill="1" applyBorder="1"/>
    <xf numFmtId="167" fontId="16" fillId="0" borderId="38" xfId="0" applyNumberFormat="1" applyFont="1" applyFill="1" applyBorder="1"/>
    <xf numFmtId="167" fontId="16" fillId="0" borderId="21" xfId="0" applyNumberFormat="1" applyFont="1" applyFill="1" applyBorder="1"/>
    <xf numFmtId="0" fontId="16" fillId="4" borderId="0" xfId="0" applyFont="1" applyFill="1" applyBorder="1" applyAlignment="1">
      <alignment horizontal="center"/>
    </xf>
    <xf numFmtId="3" fontId="1" fillId="4" borderId="17" xfId="0" applyNumberFormat="1" applyFont="1" applyFill="1" applyBorder="1"/>
    <xf numFmtId="167" fontId="1" fillId="4" borderId="4" xfId="0" applyNumberFormat="1" applyFont="1" applyFill="1" applyBorder="1"/>
    <xf numFmtId="3" fontId="1" fillId="4" borderId="18" xfId="0" applyNumberFormat="1" applyFont="1" applyFill="1" applyBorder="1"/>
    <xf numFmtId="167" fontId="1" fillId="4" borderId="21" xfId="0" applyNumberFormat="1" applyFont="1" applyFill="1" applyBorder="1"/>
    <xf numFmtId="3" fontId="1" fillId="4" borderId="20" xfId="0" applyNumberFormat="1" applyFont="1" applyFill="1" applyBorder="1"/>
    <xf numFmtId="3" fontId="1" fillId="4" borderId="4" xfId="0" applyNumberFormat="1" applyFont="1" applyFill="1" applyBorder="1" applyAlignment="1">
      <alignment horizontal="right"/>
    </xf>
    <xf numFmtId="3" fontId="1" fillId="4" borderId="38" xfId="0" applyNumberFormat="1" applyFont="1" applyFill="1" applyBorder="1"/>
    <xf numFmtId="167" fontId="1" fillId="4" borderId="19" xfId="0" applyNumberFormat="1" applyFont="1" applyFill="1" applyBorder="1"/>
    <xf numFmtId="0" fontId="0" fillId="0" borderId="0" xfId="0" applyFill="1" applyBorder="1"/>
    <xf numFmtId="0" fontId="18" fillId="0" borderId="41" xfId="0" applyFont="1" applyFill="1" applyBorder="1"/>
    <xf numFmtId="0" fontId="2" fillId="0" borderId="0" xfId="0" applyFont="1" applyAlignment="1">
      <alignment horizontal="center"/>
    </xf>
    <xf numFmtId="0" fontId="18" fillId="0" borderId="0" xfId="0" applyFont="1" applyFill="1" applyBorder="1"/>
    <xf numFmtId="167" fontId="2" fillId="0" borderId="0" xfId="0" applyNumberFormat="1" applyFont="1"/>
    <xf numFmtId="167" fontId="2" fillId="0" borderId="0" xfId="0" applyNumberFormat="1" applyFont="1" applyAlignment="1">
      <alignment horizontal="center"/>
    </xf>
    <xf numFmtId="166" fontId="1" fillId="0" borderId="0" xfId="1" applyNumberFormat="1"/>
    <xf numFmtId="167" fontId="0" fillId="0" borderId="42" xfId="0" applyNumberFormat="1" applyBorder="1"/>
    <xf numFmtId="0" fontId="5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9" fillId="0" borderId="41" xfId="0" applyFont="1" applyFill="1" applyBorder="1"/>
    <xf numFmtId="0" fontId="19" fillId="0" borderId="0" xfId="0" applyFont="1" applyFill="1" applyBorder="1"/>
    <xf numFmtId="167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3" fontId="15" fillId="0" borderId="17" xfId="0" applyNumberFormat="1" applyFont="1" applyFill="1" applyBorder="1"/>
    <xf numFmtId="3" fontId="15" fillId="0" borderId="18" xfId="0" applyNumberFormat="1" applyFont="1" applyFill="1" applyBorder="1"/>
    <xf numFmtId="167" fontId="15" fillId="0" borderId="19" xfId="0" applyNumberFormat="1" applyFont="1" applyFill="1" applyBorder="1"/>
    <xf numFmtId="167" fontId="0" fillId="0" borderId="47" xfId="0" applyNumberFormat="1" applyBorder="1"/>
    <xf numFmtId="164" fontId="0" fillId="0" borderId="0" xfId="0" applyNumberFormat="1"/>
    <xf numFmtId="0" fontId="0" fillId="0" borderId="0" xfId="0" applyFill="1"/>
    <xf numFmtId="0" fontId="0" fillId="2" borderId="0" xfId="0" applyFill="1"/>
    <xf numFmtId="14" fontId="0" fillId="2" borderId="0" xfId="0" applyNumberFormat="1" applyFill="1"/>
    <xf numFmtId="164" fontId="0" fillId="0" borderId="0" xfId="1" applyFont="1"/>
    <xf numFmtId="164" fontId="2" fillId="2" borderId="0" xfId="1" applyFont="1" applyFill="1"/>
    <xf numFmtId="164" fontId="0" fillId="2" borderId="0" xfId="1" applyFont="1" applyFill="1"/>
    <xf numFmtId="0" fontId="5" fillId="0" borderId="48" xfId="0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2" fillId="4" borderId="49" xfId="0" applyFont="1" applyFill="1" applyBorder="1" applyAlignment="1">
      <alignment horizontal="center"/>
    </xf>
    <xf numFmtId="3" fontId="5" fillId="0" borderId="0" xfId="0" applyNumberFormat="1" applyFont="1" applyFill="1"/>
    <xf numFmtId="165" fontId="0" fillId="2" borderId="0" xfId="0" applyNumberFormat="1" applyFill="1"/>
    <xf numFmtId="3" fontId="15" fillId="0" borderId="50" xfId="0" applyNumberFormat="1" applyFont="1" applyFill="1" applyBorder="1"/>
    <xf numFmtId="167" fontId="15" fillId="0" borderId="1" xfId="0" applyNumberFormat="1" applyFont="1" applyFill="1" applyBorder="1"/>
    <xf numFmtId="3" fontId="15" fillId="0" borderId="51" xfId="0" applyNumberFormat="1" applyFont="1" applyFill="1" applyBorder="1"/>
    <xf numFmtId="167" fontId="15" fillId="0" borderId="31" xfId="0" applyNumberFormat="1" applyFont="1" applyFill="1" applyBorder="1"/>
    <xf numFmtId="3" fontId="15" fillId="0" borderId="52" xfId="0" applyNumberFormat="1" applyFont="1" applyFill="1" applyBorder="1"/>
    <xf numFmtId="167" fontId="15" fillId="0" borderId="7" xfId="0" applyNumberFormat="1" applyFont="1" applyFill="1" applyBorder="1"/>
    <xf numFmtId="3" fontId="15" fillId="0" borderId="53" xfId="0" applyNumberFormat="1" applyFont="1" applyFill="1" applyBorder="1"/>
    <xf numFmtId="167" fontId="15" fillId="0" borderId="54" xfId="0" applyNumberFormat="1" applyFont="1" applyFill="1" applyBorder="1"/>
    <xf numFmtId="3" fontId="15" fillId="0" borderId="25" xfId="0" applyNumberFormat="1" applyFont="1" applyFill="1" applyBorder="1"/>
    <xf numFmtId="167" fontId="15" fillId="0" borderId="34" xfId="0" applyNumberFormat="1" applyFont="1" applyFill="1" applyBorder="1"/>
    <xf numFmtId="3" fontId="15" fillId="0" borderId="27" xfId="0" applyNumberFormat="1" applyFont="1" applyFill="1" applyBorder="1"/>
    <xf numFmtId="167" fontId="15" fillId="0" borderId="47" xfId="0" applyNumberFormat="1" applyFont="1" applyFill="1" applyBorder="1"/>
    <xf numFmtId="3" fontId="15" fillId="0" borderId="34" xfId="0" applyNumberFormat="1" applyFont="1" applyFill="1" applyBorder="1"/>
    <xf numFmtId="4" fontId="0" fillId="0" borderId="0" xfId="0" applyNumberFormat="1"/>
    <xf numFmtId="14" fontId="2" fillId="2" borderId="55" xfId="0" applyNumberFormat="1" applyFont="1" applyFill="1" applyBorder="1"/>
    <xf numFmtId="3" fontId="22" fillId="0" borderId="0" xfId="0" applyNumberFormat="1" applyFont="1"/>
    <xf numFmtId="0" fontId="23" fillId="0" borderId="0" xfId="0" applyFont="1"/>
    <xf numFmtId="0" fontId="22" fillId="0" borderId="0" xfId="0" applyFont="1"/>
    <xf numFmtId="3" fontId="0" fillId="2" borderId="0" xfId="1" applyNumberFormat="1" applyFont="1" applyFill="1"/>
    <xf numFmtId="3" fontId="0" fillId="0" borderId="0" xfId="1" applyNumberFormat="1" applyFont="1"/>
    <xf numFmtId="3" fontId="0" fillId="0" borderId="27" xfId="0" applyNumberFormat="1" applyFill="1" applyBorder="1"/>
    <xf numFmtId="3" fontId="24" fillId="0" borderId="0" xfId="0" applyNumberFormat="1" applyFont="1"/>
    <xf numFmtId="3" fontId="15" fillId="0" borderId="0" xfId="0" applyNumberFormat="1" applyFont="1"/>
    <xf numFmtId="3" fontId="5" fillId="0" borderId="14" xfId="0" applyNumberFormat="1" applyFont="1" applyBorder="1"/>
    <xf numFmtId="3" fontId="25" fillId="4" borderId="18" xfId="0" applyNumberFormat="1" applyFont="1" applyFill="1" applyBorder="1"/>
    <xf numFmtId="3" fontId="26" fillId="0" borderId="0" xfId="0" applyNumberFormat="1" applyFont="1"/>
    <xf numFmtId="3" fontId="26" fillId="0" borderId="27" xfId="0" applyNumberFormat="1" applyFont="1" applyBorder="1"/>
    <xf numFmtId="167" fontId="26" fillId="0" borderId="28" xfId="0" applyNumberFormat="1" applyFont="1" applyBorder="1"/>
    <xf numFmtId="4" fontId="0" fillId="0" borderId="0" xfId="1" applyNumberFormat="1" applyFont="1"/>
    <xf numFmtId="3" fontId="5" fillId="0" borderId="29" xfId="0" applyNumberFormat="1" applyFont="1" applyBorder="1" applyAlignment="1">
      <alignment horizontal="right"/>
    </xf>
    <xf numFmtId="3" fontId="5" fillId="3" borderId="29" xfId="0" applyNumberFormat="1" applyFont="1" applyFill="1" applyBorder="1" applyAlignment="1">
      <alignment horizontal="right"/>
    </xf>
    <xf numFmtId="3" fontId="5" fillId="3" borderId="44" xfId="0" applyNumberFormat="1" applyFont="1" applyFill="1" applyBorder="1" applyAlignment="1">
      <alignment horizontal="right"/>
    </xf>
    <xf numFmtId="3" fontId="5" fillId="3" borderId="56" xfId="0" applyNumberFormat="1" applyFont="1" applyFill="1" applyBorder="1" applyAlignment="1">
      <alignment horizontal="right"/>
    </xf>
    <xf numFmtId="0" fontId="5" fillId="0" borderId="43" xfId="0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3" fontId="5" fillId="0" borderId="44" xfId="0" applyNumberFormat="1" applyFont="1" applyBorder="1" applyAlignment="1">
      <alignment horizontal="right"/>
    </xf>
    <xf numFmtId="3" fontId="5" fillId="0" borderId="57" xfId="0" applyNumberFormat="1" applyFont="1" applyBorder="1" applyAlignment="1">
      <alignment horizontal="right"/>
    </xf>
    <xf numFmtId="167" fontId="3" fillId="0" borderId="18" xfId="0" applyNumberFormat="1" applyFont="1" applyBorder="1" applyAlignment="1">
      <alignment vertical="center"/>
    </xf>
    <xf numFmtId="167" fontId="5" fillId="0" borderId="58" xfId="0" applyNumberFormat="1" applyFont="1" applyBorder="1" applyAlignment="1">
      <alignment vertical="center"/>
    </xf>
    <xf numFmtId="167" fontId="5" fillId="0" borderId="59" xfId="0" applyNumberFormat="1" applyFont="1" applyBorder="1" applyAlignment="1">
      <alignment vertical="center"/>
    </xf>
    <xf numFmtId="167" fontId="5" fillId="0" borderId="60" xfId="0" applyNumberFormat="1" applyFont="1" applyBorder="1" applyAlignment="1">
      <alignment vertical="center"/>
    </xf>
    <xf numFmtId="167" fontId="2" fillId="4" borderId="38" xfId="0" applyNumberFormat="1" applyFont="1" applyFill="1" applyBorder="1"/>
    <xf numFmtId="3" fontId="0" fillId="0" borderId="61" xfId="0" applyNumberFormat="1" applyBorder="1"/>
    <xf numFmtId="167" fontId="25" fillId="4" borderId="4" xfId="0" applyNumberFormat="1" applyFont="1" applyFill="1" applyBorder="1"/>
    <xf numFmtId="3" fontId="0" fillId="0" borderId="0" xfId="0" applyNumberFormat="1" applyBorder="1"/>
    <xf numFmtId="4" fontId="2" fillId="0" borderId="0" xfId="0" applyNumberFormat="1" applyFont="1"/>
    <xf numFmtId="167" fontId="15" fillId="0" borderId="46" xfId="0" applyNumberFormat="1" applyFont="1" applyFill="1" applyBorder="1"/>
    <xf numFmtId="3" fontId="15" fillId="0" borderId="62" xfId="0" applyNumberFormat="1" applyFont="1" applyFill="1" applyBorder="1"/>
    <xf numFmtId="3" fontId="15" fillId="0" borderId="63" xfId="0" applyNumberFormat="1" applyFont="1" applyFill="1" applyBorder="1"/>
    <xf numFmtId="167" fontId="15" fillId="0" borderId="64" xfId="0" applyNumberFormat="1" applyFont="1" applyFill="1" applyBorder="1"/>
    <xf numFmtId="0" fontId="15" fillId="0" borderId="65" xfId="0" applyFont="1" applyBorder="1"/>
    <xf numFmtId="3" fontId="15" fillId="0" borderId="66" xfId="0" applyNumberFormat="1" applyFont="1" applyFill="1" applyBorder="1"/>
    <xf numFmtId="167" fontId="15" fillId="0" borderId="67" xfId="0" applyNumberFormat="1" applyFont="1" applyFill="1" applyBorder="1"/>
    <xf numFmtId="3" fontId="15" fillId="0" borderId="68" xfId="0" applyNumberFormat="1" applyFont="1" applyFill="1" applyBorder="1"/>
    <xf numFmtId="167" fontId="15" fillId="0" borderId="69" xfId="0" applyNumberFormat="1" applyFont="1" applyFill="1" applyBorder="1"/>
    <xf numFmtId="0" fontId="0" fillId="0" borderId="70" xfId="0" applyBorder="1" applyAlignment="1">
      <alignment horizontal="center"/>
    </xf>
    <xf numFmtId="3" fontId="0" fillId="0" borderId="71" xfId="0" applyNumberFormat="1" applyBorder="1"/>
    <xf numFmtId="0" fontId="5" fillId="0" borderId="72" xfId="0" applyFont="1" applyBorder="1" applyAlignment="1">
      <alignment horizontal="center" vertical="center" wrapText="1"/>
    </xf>
    <xf numFmtId="167" fontId="5" fillId="0" borderId="73" xfId="0" applyNumberFormat="1" applyFont="1" applyBorder="1" applyAlignment="1">
      <alignment vertical="center"/>
    </xf>
    <xf numFmtId="167" fontId="5" fillId="0" borderId="11" xfId="0" applyNumberFormat="1" applyFont="1" applyBorder="1" applyAlignment="1">
      <alignment vertical="center"/>
    </xf>
    <xf numFmtId="0" fontId="15" fillId="0" borderId="32" xfId="0" applyFont="1" applyBorder="1"/>
    <xf numFmtId="0" fontId="14" fillId="4" borderId="37" xfId="0" applyFont="1" applyFill="1" applyBorder="1" applyAlignment="1">
      <alignment horizontal="center"/>
    </xf>
    <xf numFmtId="0" fontId="15" fillId="0" borderId="39" xfId="0" applyFont="1" applyBorder="1"/>
    <xf numFmtId="0" fontId="1" fillId="0" borderId="0" xfId="0" applyFont="1" applyAlignment="1">
      <alignment horizontal="center"/>
    </xf>
    <xf numFmtId="0" fontId="0" fillId="0" borderId="0" xfId="0" applyNumberFormat="1"/>
    <xf numFmtId="14" fontId="28" fillId="2" borderId="49" xfId="0" applyNumberFormat="1" applyFont="1" applyFill="1" applyBorder="1"/>
    <xf numFmtId="0" fontId="0" fillId="6" borderId="0" xfId="0" applyFill="1"/>
    <xf numFmtId="3" fontId="2" fillId="0" borderId="0" xfId="1" applyNumberFormat="1" applyFont="1"/>
    <xf numFmtId="3" fontId="29" fillId="0" borderId="0" xfId="1" applyNumberFormat="1" applyFont="1"/>
    <xf numFmtId="0" fontId="1" fillId="0" borderId="0" xfId="0" applyFont="1"/>
    <xf numFmtId="0" fontId="31" fillId="0" borderId="0" xfId="0" applyNumberFormat="1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/>
    <xf numFmtId="167" fontId="0" fillId="7" borderId="0" xfId="0" applyNumberFormat="1" applyFill="1" applyAlignment="1">
      <alignment horizontal="center" vertical="center"/>
    </xf>
    <xf numFmtId="4" fontId="30" fillId="8" borderId="0" xfId="1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4" fontId="2" fillId="0" borderId="0" xfId="1" applyNumberFormat="1" applyFont="1"/>
    <xf numFmtId="0" fontId="33" fillId="0" borderId="0" xfId="0" applyNumberFormat="1" applyFont="1" applyAlignment="1">
      <alignment horizontal="center" vertical="center"/>
    </xf>
    <xf numFmtId="4" fontId="32" fillId="0" borderId="0" xfId="1" applyNumberFormat="1" applyFont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3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0" fontId="36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3" fontId="5" fillId="0" borderId="0" xfId="0" applyNumberFormat="1" applyFont="1"/>
    <xf numFmtId="0" fontId="39" fillId="0" borderId="0" xfId="0" applyNumberFormat="1" applyFont="1" applyAlignment="1">
      <alignment horizontal="center" vertical="center"/>
    </xf>
    <xf numFmtId="0" fontId="40" fillId="0" borderId="0" xfId="0" applyNumberFormat="1" applyFont="1" applyAlignment="1">
      <alignment horizontal="center" vertical="center"/>
    </xf>
    <xf numFmtId="0" fontId="41" fillId="0" borderId="0" xfId="0" applyNumberFormat="1" applyFont="1" applyAlignment="1">
      <alignment horizontal="center" vertical="center"/>
    </xf>
    <xf numFmtId="0" fontId="42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vertical="center"/>
    </xf>
    <xf numFmtId="167" fontId="43" fillId="7" borderId="0" xfId="0" applyNumberFormat="1" applyFont="1" applyFill="1" applyAlignment="1">
      <alignment horizontal="center" vertical="center"/>
    </xf>
    <xf numFmtId="0" fontId="44" fillId="0" borderId="0" xfId="0" applyNumberFormat="1" applyFont="1" applyAlignment="1">
      <alignment horizontal="center" vertical="center"/>
    </xf>
    <xf numFmtId="0" fontId="45" fillId="0" borderId="0" xfId="0" applyNumberFormat="1" applyFont="1" applyAlignment="1">
      <alignment horizontal="center" vertical="center"/>
    </xf>
    <xf numFmtId="0" fontId="46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center" vertical="center" textRotation="45"/>
    </xf>
    <xf numFmtId="0" fontId="0" fillId="0" borderId="72" xfId="0" applyBorder="1" applyAlignment="1">
      <alignment horizontal="center" vertical="center" textRotation="45"/>
    </xf>
    <xf numFmtId="0" fontId="0" fillId="0" borderId="79" xfId="0" applyBorder="1" applyAlignment="1">
      <alignment horizontal="center" vertical="center" textRotation="45"/>
    </xf>
    <xf numFmtId="0" fontId="5" fillId="0" borderId="80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/>
    </xf>
    <xf numFmtId="0" fontId="5" fillId="0" borderId="83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74" xfId="0" quotePrefix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78" xfId="0" quotePrefix="1" applyFont="1" applyFill="1" applyBorder="1" applyAlignment="1">
      <alignment horizontal="center" vertical="center" wrapText="1"/>
    </xf>
    <xf numFmtId="0" fontId="5" fillId="0" borderId="58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quotePrefix="1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3" borderId="74" xfId="0" quotePrefix="1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0" fontId="5" fillId="3" borderId="76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8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4" fontId="9" fillId="0" borderId="88" xfId="0" applyNumberFormat="1" applyFont="1" applyBorder="1" applyAlignment="1">
      <alignment horizontal="center"/>
    </xf>
    <xf numFmtId="0" fontId="12" fillId="0" borderId="3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169" fontId="32" fillId="0" borderId="0" xfId="0" applyNumberFormat="1" applyFont="1"/>
  </cellXfs>
  <cellStyles count="2">
    <cellStyle name="Millares" xfId="1" builtinId="3"/>
    <cellStyle name="Normal" xfId="0" builtinId="0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914400</xdr:colOff>
      <xdr:row>4</xdr:row>
      <xdr:rowOff>142875</xdr:rowOff>
    </xdr:to>
    <xdr:pic>
      <xdr:nvPicPr>
        <xdr:cNvPr id="84108" name="Picture 1" descr="E:\2004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8575"/>
          <a:ext cx="885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3175</xdr:rowOff>
    </xdr:from>
    <xdr:to>
      <xdr:col>1</xdr:col>
      <xdr:colOff>774700</xdr:colOff>
      <xdr:row>4</xdr:row>
      <xdr:rowOff>117475</xdr:rowOff>
    </xdr:to>
    <xdr:pic>
      <xdr:nvPicPr>
        <xdr:cNvPr id="83109" name="Picture 1" descr="E:\2004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3175"/>
          <a:ext cx="885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Consulta desde saif" fillFormulas="1" connectionId="2" autoFormatId="16" applyNumberFormats="0" applyBorderFormats="0" applyFontFormats="1" applyPatternFormats="1" applyAlignmentFormats="0" applyWidthHeightFormats="0">
  <queryTableRefresh nextId="120">
    <queryTableFields count="22">
      <queryTableField id="1" name="ifi"/>
      <queryTableField id="4" name="tas_cod"/>
      <queryTableField id="5" name="con_cod"/>
      <queryTableField id="7" name="pri_ope"/>
      <queryTableField id="8" name="pri_fec"/>
      <queryTableField id="9" name="tra_cod"/>
      <queryTableField id="10" name="mon_cod"/>
      <queryTableField id="11" name="tip_cam"/>
      <queryTableField id="16" name="pri_deb"/>
      <queryTableField id="17" name="pri_hab"/>
      <queryTableField id="19" name="pri_inter"/>
      <queryTableField id="81" name="ciu_cod"/>
      <queryTableField id="82" name="ciu_cod"/>
      <queryTableField id="83" name="scr_cod"/>
      <queryTableField id="118" name="pri_pla"/>
      <queryTableField id="22" dataBound="0" fillFormulas="1"/>
      <queryTableField id="28" dataBound="0" fillFormulas="1"/>
      <queryTableField id="27" dataBound="0" fillFormulas="1"/>
      <queryTableField id="26" dataBound="0" fillFormulas="1"/>
      <queryTableField id="25" dataBound="0" fillFormulas="1"/>
      <queryTableField id="24" dataBound="0" fillFormulas="1"/>
      <queryTableField id="23" dataBound="0" fillFormulas="1"/>
    </queryTableFields>
  </queryTableRefresh>
</queryTable>
</file>

<file path=xl/queryTables/queryTable2.xml><?xml version="1.0" encoding="utf-8"?>
<queryTable xmlns="http://schemas.openxmlformats.org/spreadsheetml/2006/main" name="Consulta desde saif" fillFormulas="1" connectionId="1" autoFormatId="16" applyNumberFormats="0" applyBorderFormats="0" applyFontFormats="1" applyPatternFormats="1" applyAlignmentFormats="0" applyWidthHeightFormats="0">
  <queryTableRefresh nextId="37" unboundColumnsLeft="1">
    <queryTableFields count="19">
      <queryTableField id="36" dataBound="0"/>
      <queryTableField id="1" name="ifi"/>
      <queryTableField id="4" name="tas_cod"/>
      <queryTableField id="5" name="con_cod"/>
      <queryTableField id="7" name="pri_ope"/>
      <queryTableField id="8" name="pri_fec"/>
      <queryTableField id="9" name="tra_cod"/>
      <queryTableField id="10" name="mon_cod"/>
      <queryTableField id="11" name="tip_cam"/>
      <queryTableField id="16" name="pri_deb"/>
      <queryTableField id="17" name="pri_hab"/>
      <queryTableField id="19" name="pri_inter"/>
      <queryTableField id="22" dataBound="0" fillFormulas="1"/>
      <queryTableField id="28" dataBound="0" fillFormulas="1"/>
      <queryTableField id="27" dataBound="0" fillFormulas="1"/>
      <queryTableField id="26" dataBound="0" fillFormulas="1"/>
      <queryTableField id="25" dataBound="0" fillFormulas="1"/>
      <queryTableField id="24" dataBound="0" fillFormulas="1"/>
      <queryTableField id="23" dataBound="0" fillFormulas="1"/>
    </queryTableFields>
  </queryTableRefresh>
</queryTable>
</file>

<file path=xl/queryTables/queryTable3.xml><?xml version="1.0" encoding="utf-8"?>
<queryTable xmlns="http://schemas.openxmlformats.org/spreadsheetml/2006/main" name="Consulta desde saif" connectionId="3" autoFormatId="16" applyNumberFormats="0" applyBorderFormats="0" applyFontFormats="0" applyPatternFormats="0" applyAlignmentFormats="0" applyWidthHeightFormats="0">
  <queryTableRefresh nextId="8" unboundColumnsRight="3">
    <queryTableFields count="7">
      <queryTableField id="1" name="fecha" tableColumnId="1"/>
      <queryTableField id="2" name="moneda" tableColumnId="2"/>
      <queryTableField id="3" name="tc_co" tableColumnId="3"/>
      <queryTableField id="4" name="tc_ve" tableColumnId="4"/>
      <queryTableField id="5" dataBound="0" tableColumnId="5"/>
      <queryTableField id="7" dataBound="0" tableColumnId="6"/>
      <queryTableField id="6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2" name="Tabla_Consulta_desde_saif3" displayName="Tabla_Consulta_desde_saif3" ref="A1:G605" tableType="queryTable" totalsRowShown="0">
  <tableColumns count="7">
    <tableColumn id="1" uniqueName="1" name="fecha" queryTableFieldId="1" dataDxfId="6"/>
    <tableColumn id="2" uniqueName="2" name="moneda" queryTableFieldId="2"/>
    <tableColumn id="3" uniqueName="3" name="tc_co" queryTableFieldId="3"/>
    <tableColumn id="4" uniqueName="4" name="tc_ve" queryTableFieldId="4"/>
    <tableColumn id="5" uniqueName="5" name="cambio" queryTableFieldId="5" dataDxfId="5">
      <calculatedColumnFormula>IF(C1=C2,"",1)</calculatedColumnFormula>
    </tableColumn>
    <tableColumn id="6" uniqueName="6" name="tc_co_min" queryTableFieldId="7" dataDxfId="4">
      <calculatedColumnFormula>+C2-0.01</calculatedColumnFormula>
    </tableColumn>
    <tableColumn id="7" uniqueName="7" name="tc_co max" queryTableFieldId="6" dataDxfId="3">
      <calculatedColumnFormula>D2+0.01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 filterMode="1"/>
  <dimension ref="C1:X3485"/>
  <sheetViews>
    <sheetView topLeftCell="C1" workbookViewId="0">
      <selection activeCell="G609" sqref="G609"/>
    </sheetView>
  </sheetViews>
  <sheetFormatPr baseColWidth="10" defaultRowHeight="12.75" x14ac:dyDescent="0.2"/>
  <cols>
    <col min="3" max="3" width="5.140625" customWidth="1"/>
    <col min="4" max="4" width="10.140625" customWidth="1"/>
    <col min="5" max="5" width="10.85546875" customWidth="1"/>
    <col min="6" max="6" width="35.140625" customWidth="1"/>
    <col min="7" max="7" width="10.28515625" customWidth="1"/>
    <col min="8" max="8" width="10" customWidth="1"/>
    <col min="9" max="9" width="11.5703125" customWidth="1"/>
    <col min="10" max="10" width="10.42578125" customWidth="1"/>
    <col min="11" max="12" width="10.140625" style="145" customWidth="1"/>
    <col min="13" max="13" width="10.85546875" customWidth="1"/>
    <col min="14" max="15" width="10.28515625" customWidth="1"/>
    <col min="16" max="16" width="10.140625" customWidth="1"/>
    <col min="17" max="17" width="9.5703125" customWidth="1"/>
    <col min="18" max="18" width="20.42578125" style="116" customWidth="1"/>
    <col min="19" max="19" width="16.140625" customWidth="1"/>
    <col min="20" max="20" width="33.5703125" customWidth="1"/>
    <col min="21" max="21" width="33.42578125" customWidth="1"/>
    <col min="22" max="22" width="28.42578125" customWidth="1"/>
    <col min="23" max="23" width="24.85546875" customWidth="1"/>
    <col min="24" max="24" width="23.85546875" customWidth="1"/>
    <col min="25" max="25" width="8.5703125" bestFit="1" customWidth="1"/>
    <col min="26" max="26" width="10.140625" bestFit="1" customWidth="1"/>
    <col min="27" max="27" width="14.42578125" customWidth="1"/>
  </cols>
  <sheetData>
    <row r="1" spans="3:24" x14ac:dyDescent="0.2">
      <c r="I1" s="192"/>
      <c r="K1" s="201" t="s">
        <v>191</v>
      </c>
      <c r="L1" s="202" t="s">
        <v>192</v>
      </c>
      <c r="M1" s="201" t="s">
        <v>193</v>
      </c>
    </row>
    <row r="2" spans="3:24" x14ac:dyDescent="0.2">
      <c r="I2" s="192"/>
      <c r="J2" s="198" t="s">
        <v>189</v>
      </c>
      <c r="K2" s="197">
        <f>VLOOKUP($G$4,TC!$A:$G,6,0)</f>
        <v>6.8500000000000005</v>
      </c>
      <c r="L2" s="200" t="e">
        <f>MIN(#REF!)</f>
        <v>#REF!</v>
      </c>
      <c r="M2" s="199" t="e">
        <f>+K2-L2</f>
        <v>#REF!</v>
      </c>
    </row>
    <row r="3" spans="3:24" ht="13.5" thickBot="1" x14ac:dyDescent="0.25">
      <c r="I3" s="192"/>
      <c r="J3" s="198" t="s">
        <v>188</v>
      </c>
      <c r="K3" s="197">
        <f>VLOOKUP($G$4,TC!$A:$G,7,0)</f>
        <v>6.97</v>
      </c>
      <c r="L3" s="200" t="e">
        <f>MAX(#REF!)</f>
        <v>#REF!</v>
      </c>
      <c r="M3" s="199" t="e">
        <f>+K3-L3</f>
        <v>#REF!</v>
      </c>
    </row>
    <row r="4" spans="3:24" ht="15.75" thickBot="1" x14ac:dyDescent="0.3">
      <c r="G4" s="191">
        <f>+'SIN BCB'!G4</f>
        <v>41085</v>
      </c>
      <c r="I4" s="100"/>
      <c r="J4" s="113"/>
    </row>
    <row r="5" spans="3:24" x14ac:dyDescent="0.2">
      <c r="J5" s="113"/>
    </row>
    <row r="6" spans="3:24" x14ac:dyDescent="0.2">
      <c r="C6" s="2" t="s">
        <v>111</v>
      </c>
      <c r="D6" s="2" t="s">
        <v>112</v>
      </c>
      <c r="E6" s="2" t="s">
        <v>113</v>
      </c>
      <c r="F6" s="2" t="s">
        <v>114</v>
      </c>
      <c r="G6" s="2" t="s">
        <v>115</v>
      </c>
      <c r="H6" s="2" t="s">
        <v>116</v>
      </c>
      <c r="I6" s="2" t="s">
        <v>117</v>
      </c>
      <c r="J6" s="2" t="s">
        <v>118</v>
      </c>
      <c r="K6" s="193" t="s">
        <v>119</v>
      </c>
      <c r="L6" s="193" t="s">
        <v>120</v>
      </c>
      <c r="M6" s="2" t="s">
        <v>121</v>
      </c>
      <c r="N6" s="2" t="s">
        <v>156</v>
      </c>
      <c r="O6" s="2" t="s">
        <v>156</v>
      </c>
      <c r="P6" s="2" t="s">
        <v>157</v>
      </c>
      <c r="Q6" s="2" t="s">
        <v>181</v>
      </c>
      <c r="R6" s="117" t="s">
        <v>122</v>
      </c>
      <c r="S6" s="5" t="s">
        <v>123</v>
      </c>
      <c r="T6" s="5" t="s">
        <v>124</v>
      </c>
      <c r="U6" s="5" t="s">
        <v>45</v>
      </c>
      <c r="V6" s="5" t="s">
        <v>47</v>
      </c>
      <c r="W6" s="5" t="s">
        <v>46</v>
      </c>
      <c r="X6" s="5" t="s">
        <v>85</v>
      </c>
    </row>
    <row r="7" spans="3:24" hidden="1" x14ac:dyDescent="0.2">
      <c r="C7">
        <v>1001</v>
      </c>
      <c r="D7" t="s">
        <v>199</v>
      </c>
      <c r="E7" t="s">
        <v>200</v>
      </c>
      <c r="F7" t="s">
        <v>201</v>
      </c>
      <c r="G7" s="1">
        <v>41085</v>
      </c>
      <c r="H7" t="s">
        <v>204</v>
      </c>
      <c r="I7">
        <v>34</v>
      </c>
      <c r="J7">
        <v>6.85</v>
      </c>
      <c r="K7" s="36">
        <v>255.2</v>
      </c>
      <c r="L7" s="36">
        <v>0</v>
      </c>
      <c r="M7">
        <v>0</v>
      </c>
      <c r="N7" t="s">
        <v>198</v>
      </c>
      <c r="O7" t="s">
        <v>198</v>
      </c>
      <c r="P7" t="s">
        <v>198</v>
      </c>
      <c r="Q7">
        <v>1</v>
      </c>
      <c r="R7" s="116">
        <f>+L7+K7</f>
        <v>255.2</v>
      </c>
      <c r="S7">
        <f>+R7*J7</f>
        <v>1748.12</v>
      </c>
      <c r="T7" t="str">
        <f>+C7&amp;G7&amp;E7&amp;H7</f>
        <v>10014108530CME</v>
      </c>
      <c r="U7" t="str">
        <f>IF(C7=10001,"4"&amp;G7&amp;E7&amp;H7,LEFT(C7,1)&amp;G7&amp;E7&amp;H7)</f>
        <v>14108530CME</v>
      </c>
      <c r="V7" t="str">
        <f>+LEFT(C7,1)&amp;G7&amp;IF(OR(E7="30",E7="31",E7="32"),"TD","")&amp;H7</f>
        <v>141085TDCME</v>
      </c>
      <c r="W7" t="str">
        <f>C7&amp;G7&amp;IF(OR(E7="30",E7="31",E7="32"),"TD","")&amp;H7</f>
        <v>100141085TDCME</v>
      </c>
      <c r="X7" t="str">
        <f>M7&amp;H7</f>
        <v>0CME</v>
      </c>
    </row>
    <row r="8" spans="3:24" hidden="1" x14ac:dyDescent="0.2">
      <c r="C8">
        <v>1001</v>
      </c>
      <c r="D8" t="s">
        <v>199</v>
      </c>
      <c r="E8" t="s">
        <v>200</v>
      </c>
      <c r="F8" t="s">
        <v>205</v>
      </c>
      <c r="G8" s="1">
        <v>41085</v>
      </c>
      <c r="H8" t="s">
        <v>202</v>
      </c>
      <c r="I8">
        <v>34</v>
      </c>
      <c r="J8">
        <v>6.97</v>
      </c>
      <c r="K8" s="36">
        <v>0</v>
      </c>
      <c r="L8" s="36">
        <v>602.73</v>
      </c>
      <c r="M8">
        <v>0</v>
      </c>
      <c r="N8" t="s">
        <v>198</v>
      </c>
      <c r="O8" t="s">
        <v>198</v>
      </c>
      <c r="P8" t="s">
        <v>198</v>
      </c>
      <c r="Q8">
        <v>1</v>
      </c>
      <c r="R8" s="116">
        <f t="shared" ref="R8:R71" si="0">+L8+K8</f>
        <v>602.73</v>
      </c>
      <c r="S8">
        <f t="shared" ref="S8:S71" si="1">+R8*J8</f>
        <v>4201.0280999999995</v>
      </c>
      <c r="T8" t="str">
        <f t="shared" ref="T8:T71" si="2">+C8&amp;G8&amp;E8&amp;H8</f>
        <v>10014108530VME</v>
      </c>
      <c r="U8" t="str">
        <f t="shared" ref="U8:U71" si="3">IF(C8=10001,"4"&amp;G8&amp;E8&amp;H8,LEFT(C8,1)&amp;G8&amp;E8&amp;H8)</f>
        <v>14108530VME</v>
      </c>
      <c r="V8" t="str">
        <f t="shared" ref="V8:V71" si="4">+LEFT(C8,1)&amp;G8&amp;IF(OR(E8="30",E8="31",E8="32"),"TD","")&amp;H8</f>
        <v>141085TDVME</v>
      </c>
      <c r="W8" t="str">
        <f t="shared" ref="W8:W71" si="5">C8&amp;G8&amp;IF(OR(E8="30",E8="31",E8="32"),"TD","")&amp;H8</f>
        <v>100141085TDVME</v>
      </c>
      <c r="X8" t="str">
        <f t="shared" ref="X8:X71" si="6">M8&amp;H8</f>
        <v>0VME</v>
      </c>
    </row>
    <row r="9" spans="3:24" hidden="1" x14ac:dyDescent="0.2">
      <c r="C9">
        <v>1001</v>
      </c>
      <c r="D9" t="s">
        <v>199</v>
      </c>
      <c r="E9" t="s">
        <v>200</v>
      </c>
      <c r="F9" t="s">
        <v>206</v>
      </c>
      <c r="G9" s="1">
        <v>41085</v>
      </c>
      <c r="H9" t="s">
        <v>202</v>
      </c>
      <c r="I9">
        <v>34</v>
      </c>
      <c r="J9">
        <v>6.97</v>
      </c>
      <c r="K9" s="36">
        <v>0</v>
      </c>
      <c r="L9" s="36">
        <v>210.9</v>
      </c>
      <c r="M9">
        <v>0</v>
      </c>
      <c r="N9" t="s">
        <v>198</v>
      </c>
      <c r="O9" t="s">
        <v>198</v>
      </c>
      <c r="P9" t="s">
        <v>198</v>
      </c>
      <c r="Q9">
        <v>1</v>
      </c>
      <c r="R9" s="116">
        <f t="shared" si="0"/>
        <v>210.9</v>
      </c>
      <c r="S9">
        <f t="shared" si="1"/>
        <v>1469.973</v>
      </c>
      <c r="T9" t="str">
        <f t="shared" si="2"/>
        <v>10014108530VME</v>
      </c>
      <c r="U9" t="str">
        <f t="shared" si="3"/>
        <v>14108530VME</v>
      </c>
      <c r="V9" t="str">
        <f t="shared" si="4"/>
        <v>141085TDVME</v>
      </c>
      <c r="W9" t="str">
        <f t="shared" si="5"/>
        <v>100141085TDVME</v>
      </c>
      <c r="X9" t="str">
        <f t="shared" si="6"/>
        <v>0VME</v>
      </c>
    </row>
    <row r="10" spans="3:24" hidden="1" x14ac:dyDescent="0.2">
      <c r="C10">
        <v>1001</v>
      </c>
      <c r="D10" t="s">
        <v>199</v>
      </c>
      <c r="E10" t="s">
        <v>200</v>
      </c>
      <c r="F10" t="s">
        <v>207</v>
      </c>
      <c r="G10" s="1">
        <v>41085</v>
      </c>
      <c r="H10" t="s">
        <v>204</v>
      </c>
      <c r="I10">
        <v>34</v>
      </c>
      <c r="J10">
        <v>6.85</v>
      </c>
      <c r="K10" s="36">
        <v>310.26</v>
      </c>
      <c r="L10" s="36">
        <v>0</v>
      </c>
      <c r="M10">
        <v>0</v>
      </c>
      <c r="N10" t="s">
        <v>198</v>
      </c>
      <c r="O10" t="s">
        <v>198</v>
      </c>
      <c r="P10" t="s">
        <v>198</v>
      </c>
      <c r="Q10">
        <v>1</v>
      </c>
      <c r="R10" s="116">
        <f t="shared" si="0"/>
        <v>310.26</v>
      </c>
      <c r="S10">
        <f t="shared" si="1"/>
        <v>2125.2809999999999</v>
      </c>
      <c r="T10" t="str">
        <f t="shared" si="2"/>
        <v>10014108530CME</v>
      </c>
      <c r="U10" t="str">
        <f t="shared" si="3"/>
        <v>14108530CME</v>
      </c>
      <c r="V10" t="str">
        <f t="shared" si="4"/>
        <v>141085TDCME</v>
      </c>
      <c r="W10" t="str">
        <f t="shared" si="5"/>
        <v>100141085TDCME</v>
      </c>
      <c r="X10" t="str">
        <f t="shared" si="6"/>
        <v>0CME</v>
      </c>
    </row>
    <row r="11" spans="3:24" hidden="1" x14ac:dyDescent="0.2">
      <c r="C11">
        <v>1001</v>
      </c>
      <c r="D11" t="s">
        <v>199</v>
      </c>
      <c r="E11" t="s">
        <v>200</v>
      </c>
      <c r="F11" t="s">
        <v>208</v>
      </c>
      <c r="G11" s="1">
        <v>41085</v>
      </c>
      <c r="H11" t="s">
        <v>202</v>
      </c>
      <c r="I11">
        <v>34</v>
      </c>
      <c r="J11">
        <v>6.97</v>
      </c>
      <c r="K11" s="36">
        <v>0</v>
      </c>
      <c r="L11" s="36">
        <v>103.05</v>
      </c>
      <c r="M11">
        <v>0</v>
      </c>
      <c r="N11" t="s">
        <v>198</v>
      </c>
      <c r="O11" t="s">
        <v>198</v>
      </c>
      <c r="P11" t="s">
        <v>198</v>
      </c>
      <c r="Q11">
        <v>1</v>
      </c>
      <c r="R11" s="116">
        <f t="shared" si="0"/>
        <v>103.05</v>
      </c>
      <c r="S11">
        <f t="shared" si="1"/>
        <v>718.25849999999991</v>
      </c>
      <c r="T11" t="str">
        <f t="shared" si="2"/>
        <v>10014108530VME</v>
      </c>
      <c r="U11" t="str">
        <f t="shared" si="3"/>
        <v>14108530VME</v>
      </c>
      <c r="V11" t="str">
        <f t="shared" si="4"/>
        <v>141085TDVME</v>
      </c>
      <c r="W11" t="str">
        <f t="shared" si="5"/>
        <v>100141085TDVME</v>
      </c>
      <c r="X11" t="str">
        <f t="shared" si="6"/>
        <v>0VME</v>
      </c>
    </row>
    <row r="12" spans="3:24" hidden="1" x14ac:dyDescent="0.2">
      <c r="C12">
        <v>1001</v>
      </c>
      <c r="D12" t="s">
        <v>199</v>
      </c>
      <c r="E12" t="s">
        <v>200</v>
      </c>
      <c r="F12" t="s">
        <v>209</v>
      </c>
      <c r="G12" s="1">
        <v>41085</v>
      </c>
      <c r="H12" t="s">
        <v>202</v>
      </c>
      <c r="I12">
        <v>34</v>
      </c>
      <c r="J12">
        <v>6.97</v>
      </c>
      <c r="K12" s="36">
        <v>0</v>
      </c>
      <c r="L12" s="36">
        <v>615</v>
      </c>
      <c r="M12">
        <v>0</v>
      </c>
      <c r="N12" t="s">
        <v>198</v>
      </c>
      <c r="O12" t="s">
        <v>198</v>
      </c>
      <c r="P12" t="s">
        <v>198</v>
      </c>
      <c r="Q12">
        <v>1</v>
      </c>
      <c r="R12" s="116">
        <f t="shared" si="0"/>
        <v>615</v>
      </c>
      <c r="S12">
        <f t="shared" si="1"/>
        <v>4286.55</v>
      </c>
      <c r="T12" t="str">
        <f t="shared" si="2"/>
        <v>10014108530VME</v>
      </c>
      <c r="U12" t="str">
        <f t="shared" si="3"/>
        <v>14108530VME</v>
      </c>
      <c r="V12" t="str">
        <f t="shared" si="4"/>
        <v>141085TDVME</v>
      </c>
      <c r="W12" t="str">
        <f t="shared" si="5"/>
        <v>100141085TDVME</v>
      </c>
      <c r="X12" t="str">
        <f t="shared" si="6"/>
        <v>0VME</v>
      </c>
    </row>
    <row r="13" spans="3:24" hidden="1" x14ac:dyDescent="0.2">
      <c r="C13">
        <v>1001</v>
      </c>
      <c r="D13" t="s">
        <v>199</v>
      </c>
      <c r="E13" t="s">
        <v>200</v>
      </c>
      <c r="F13" t="s">
        <v>210</v>
      </c>
      <c r="G13" s="1">
        <v>41085</v>
      </c>
      <c r="H13" t="s">
        <v>204</v>
      </c>
      <c r="I13">
        <v>34</v>
      </c>
      <c r="J13">
        <v>6.85</v>
      </c>
      <c r="K13" s="36">
        <v>102.19</v>
      </c>
      <c r="L13" s="36">
        <v>0</v>
      </c>
      <c r="M13">
        <v>0</v>
      </c>
      <c r="N13" t="s">
        <v>198</v>
      </c>
      <c r="O13" t="s">
        <v>198</v>
      </c>
      <c r="P13" t="s">
        <v>198</v>
      </c>
      <c r="Q13">
        <v>1</v>
      </c>
      <c r="R13" s="116">
        <f t="shared" si="0"/>
        <v>102.19</v>
      </c>
      <c r="S13">
        <f t="shared" si="1"/>
        <v>700.00149999999996</v>
      </c>
      <c r="T13" t="str">
        <f t="shared" si="2"/>
        <v>10014108530CME</v>
      </c>
      <c r="U13" t="str">
        <f t="shared" si="3"/>
        <v>14108530CME</v>
      </c>
      <c r="V13" t="str">
        <f t="shared" si="4"/>
        <v>141085TDCME</v>
      </c>
      <c r="W13" t="str">
        <f t="shared" si="5"/>
        <v>100141085TDCME</v>
      </c>
      <c r="X13" t="str">
        <f t="shared" si="6"/>
        <v>0CME</v>
      </c>
    </row>
    <row r="14" spans="3:24" hidden="1" x14ac:dyDescent="0.2">
      <c r="C14">
        <v>1001</v>
      </c>
      <c r="D14" t="s">
        <v>199</v>
      </c>
      <c r="E14" t="s">
        <v>200</v>
      </c>
      <c r="F14" t="s">
        <v>211</v>
      </c>
      <c r="G14" s="1">
        <v>41085</v>
      </c>
      <c r="H14" t="s">
        <v>204</v>
      </c>
      <c r="I14">
        <v>34</v>
      </c>
      <c r="J14">
        <v>6.85</v>
      </c>
      <c r="K14" s="36">
        <v>2.92</v>
      </c>
      <c r="L14" s="36">
        <v>0</v>
      </c>
      <c r="M14">
        <v>0</v>
      </c>
      <c r="N14" t="s">
        <v>198</v>
      </c>
      <c r="O14" t="s">
        <v>198</v>
      </c>
      <c r="P14" t="s">
        <v>198</v>
      </c>
      <c r="Q14">
        <v>1</v>
      </c>
      <c r="R14" s="116">
        <f t="shared" si="0"/>
        <v>2.92</v>
      </c>
      <c r="S14">
        <f t="shared" si="1"/>
        <v>20.001999999999999</v>
      </c>
      <c r="T14" t="str">
        <f t="shared" si="2"/>
        <v>10014108530CME</v>
      </c>
      <c r="U14" t="str">
        <f t="shared" si="3"/>
        <v>14108530CME</v>
      </c>
      <c r="V14" t="str">
        <f t="shared" si="4"/>
        <v>141085TDCME</v>
      </c>
      <c r="W14" t="str">
        <f t="shared" si="5"/>
        <v>100141085TDCME</v>
      </c>
      <c r="X14" t="str">
        <f t="shared" si="6"/>
        <v>0CME</v>
      </c>
    </row>
    <row r="15" spans="3:24" hidden="1" x14ac:dyDescent="0.2">
      <c r="C15">
        <v>1001</v>
      </c>
      <c r="D15" t="s">
        <v>199</v>
      </c>
      <c r="E15" t="s">
        <v>200</v>
      </c>
      <c r="F15" t="s">
        <v>212</v>
      </c>
      <c r="G15" s="1">
        <v>41085</v>
      </c>
      <c r="H15" t="s">
        <v>204</v>
      </c>
      <c r="I15">
        <v>34</v>
      </c>
      <c r="J15">
        <v>6.85</v>
      </c>
      <c r="K15" s="36">
        <v>590.9</v>
      </c>
      <c r="L15" s="36">
        <v>0</v>
      </c>
      <c r="M15">
        <v>0</v>
      </c>
      <c r="N15" t="s">
        <v>198</v>
      </c>
      <c r="O15" t="s">
        <v>198</v>
      </c>
      <c r="P15" t="s">
        <v>198</v>
      </c>
      <c r="Q15">
        <v>1</v>
      </c>
      <c r="R15" s="116">
        <f t="shared" si="0"/>
        <v>590.9</v>
      </c>
      <c r="S15">
        <f t="shared" si="1"/>
        <v>4047.6649999999995</v>
      </c>
      <c r="T15" t="str">
        <f t="shared" si="2"/>
        <v>10014108530CME</v>
      </c>
      <c r="U15" t="str">
        <f t="shared" si="3"/>
        <v>14108530CME</v>
      </c>
      <c r="V15" t="str">
        <f t="shared" si="4"/>
        <v>141085TDCME</v>
      </c>
      <c r="W15" t="str">
        <f t="shared" si="5"/>
        <v>100141085TDCME</v>
      </c>
      <c r="X15" t="str">
        <f t="shared" si="6"/>
        <v>0CME</v>
      </c>
    </row>
    <row r="16" spans="3:24" hidden="1" x14ac:dyDescent="0.2">
      <c r="C16">
        <v>1001</v>
      </c>
      <c r="D16" t="s">
        <v>199</v>
      </c>
      <c r="E16" t="s">
        <v>200</v>
      </c>
      <c r="F16" t="s">
        <v>213</v>
      </c>
      <c r="G16" s="1">
        <v>41085</v>
      </c>
      <c r="H16" t="s">
        <v>202</v>
      </c>
      <c r="I16">
        <v>34</v>
      </c>
      <c r="J16">
        <v>6.97</v>
      </c>
      <c r="K16" s="36">
        <v>0</v>
      </c>
      <c r="L16" s="36">
        <v>527.86</v>
      </c>
      <c r="M16">
        <v>0</v>
      </c>
      <c r="N16" t="s">
        <v>198</v>
      </c>
      <c r="O16" t="s">
        <v>198</v>
      </c>
      <c r="P16" t="s">
        <v>198</v>
      </c>
      <c r="Q16">
        <v>1</v>
      </c>
      <c r="R16" s="116">
        <f t="shared" si="0"/>
        <v>527.86</v>
      </c>
      <c r="S16">
        <f t="shared" si="1"/>
        <v>3679.1842000000001</v>
      </c>
      <c r="T16" t="str">
        <f t="shared" si="2"/>
        <v>10014108530VME</v>
      </c>
      <c r="U16" t="str">
        <f t="shared" si="3"/>
        <v>14108530VME</v>
      </c>
      <c r="V16" t="str">
        <f t="shared" si="4"/>
        <v>141085TDVME</v>
      </c>
      <c r="W16" t="str">
        <f t="shared" si="5"/>
        <v>100141085TDVME</v>
      </c>
      <c r="X16" t="str">
        <f t="shared" si="6"/>
        <v>0VME</v>
      </c>
    </row>
    <row r="17" spans="3:24" hidden="1" x14ac:dyDescent="0.2">
      <c r="C17">
        <v>1001</v>
      </c>
      <c r="D17" t="s">
        <v>199</v>
      </c>
      <c r="E17" t="s">
        <v>200</v>
      </c>
      <c r="F17" t="s">
        <v>214</v>
      </c>
      <c r="G17" s="1">
        <v>41085</v>
      </c>
      <c r="H17" t="s">
        <v>202</v>
      </c>
      <c r="I17">
        <v>34</v>
      </c>
      <c r="J17">
        <v>6.97</v>
      </c>
      <c r="K17" s="36">
        <v>0</v>
      </c>
      <c r="L17" s="36">
        <v>32.57</v>
      </c>
      <c r="M17">
        <v>0</v>
      </c>
      <c r="N17" t="s">
        <v>198</v>
      </c>
      <c r="O17" t="s">
        <v>198</v>
      </c>
      <c r="P17" t="s">
        <v>198</v>
      </c>
      <c r="Q17">
        <v>1</v>
      </c>
      <c r="R17" s="116">
        <f t="shared" si="0"/>
        <v>32.57</v>
      </c>
      <c r="S17">
        <f t="shared" si="1"/>
        <v>227.0129</v>
      </c>
      <c r="T17" t="str">
        <f t="shared" si="2"/>
        <v>10014108530VME</v>
      </c>
      <c r="U17" t="str">
        <f t="shared" si="3"/>
        <v>14108530VME</v>
      </c>
      <c r="V17" t="str">
        <f t="shared" si="4"/>
        <v>141085TDVME</v>
      </c>
      <c r="W17" t="str">
        <f t="shared" si="5"/>
        <v>100141085TDVME</v>
      </c>
      <c r="X17" t="str">
        <f t="shared" si="6"/>
        <v>0VME</v>
      </c>
    </row>
    <row r="18" spans="3:24" hidden="1" x14ac:dyDescent="0.2">
      <c r="C18">
        <v>1001</v>
      </c>
      <c r="D18" t="s">
        <v>199</v>
      </c>
      <c r="E18" t="s">
        <v>200</v>
      </c>
      <c r="F18" t="s">
        <v>215</v>
      </c>
      <c r="G18" s="1">
        <v>41085</v>
      </c>
      <c r="H18" t="s">
        <v>204</v>
      </c>
      <c r="I18">
        <v>34</v>
      </c>
      <c r="J18">
        <v>6.85</v>
      </c>
      <c r="K18" s="36">
        <v>32.119999999999997</v>
      </c>
      <c r="L18" s="36">
        <v>0</v>
      </c>
      <c r="M18">
        <v>0</v>
      </c>
      <c r="N18" t="s">
        <v>198</v>
      </c>
      <c r="O18" t="s">
        <v>198</v>
      </c>
      <c r="P18" t="s">
        <v>198</v>
      </c>
      <c r="Q18">
        <v>1</v>
      </c>
      <c r="R18" s="116">
        <f t="shared" si="0"/>
        <v>32.119999999999997</v>
      </c>
      <c r="S18">
        <f t="shared" si="1"/>
        <v>220.02199999999996</v>
      </c>
      <c r="T18" t="str">
        <f t="shared" si="2"/>
        <v>10014108530CME</v>
      </c>
      <c r="U18" t="str">
        <f t="shared" si="3"/>
        <v>14108530CME</v>
      </c>
      <c r="V18" t="str">
        <f t="shared" si="4"/>
        <v>141085TDCME</v>
      </c>
      <c r="W18" t="str">
        <f t="shared" si="5"/>
        <v>100141085TDCME</v>
      </c>
      <c r="X18" t="str">
        <f t="shared" si="6"/>
        <v>0CME</v>
      </c>
    </row>
    <row r="19" spans="3:24" hidden="1" x14ac:dyDescent="0.2">
      <c r="C19">
        <v>1001</v>
      </c>
      <c r="D19" t="s">
        <v>199</v>
      </c>
      <c r="E19" t="s">
        <v>200</v>
      </c>
      <c r="F19" t="s">
        <v>216</v>
      </c>
      <c r="G19" s="1">
        <v>41085</v>
      </c>
      <c r="H19" t="s">
        <v>204</v>
      </c>
      <c r="I19">
        <v>34</v>
      </c>
      <c r="J19">
        <v>6.85</v>
      </c>
      <c r="K19" s="36">
        <v>43.8</v>
      </c>
      <c r="L19" s="36">
        <v>0</v>
      </c>
      <c r="M19">
        <v>0</v>
      </c>
      <c r="N19" t="s">
        <v>198</v>
      </c>
      <c r="O19" t="s">
        <v>198</v>
      </c>
      <c r="P19" t="s">
        <v>198</v>
      </c>
      <c r="Q19">
        <v>1</v>
      </c>
      <c r="R19" s="116">
        <f t="shared" si="0"/>
        <v>43.8</v>
      </c>
      <c r="S19">
        <f t="shared" si="1"/>
        <v>300.02999999999997</v>
      </c>
      <c r="T19" t="str">
        <f t="shared" si="2"/>
        <v>10014108530CME</v>
      </c>
      <c r="U19" t="str">
        <f t="shared" si="3"/>
        <v>14108530CME</v>
      </c>
      <c r="V19" t="str">
        <f t="shared" si="4"/>
        <v>141085TDCME</v>
      </c>
      <c r="W19" t="str">
        <f t="shared" si="5"/>
        <v>100141085TDCME</v>
      </c>
      <c r="X19" t="str">
        <f t="shared" si="6"/>
        <v>0CME</v>
      </c>
    </row>
    <row r="20" spans="3:24" hidden="1" x14ac:dyDescent="0.2">
      <c r="C20">
        <v>1001</v>
      </c>
      <c r="D20" t="s">
        <v>199</v>
      </c>
      <c r="E20" t="s">
        <v>200</v>
      </c>
      <c r="F20" t="s">
        <v>217</v>
      </c>
      <c r="G20" s="1">
        <v>41085</v>
      </c>
      <c r="H20" t="s">
        <v>204</v>
      </c>
      <c r="I20">
        <v>34</v>
      </c>
      <c r="J20">
        <v>6.85</v>
      </c>
      <c r="K20" s="36">
        <v>2579.12</v>
      </c>
      <c r="L20" s="36">
        <v>0</v>
      </c>
      <c r="M20">
        <v>0</v>
      </c>
      <c r="N20" t="s">
        <v>198</v>
      </c>
      <c r="O20" t="s">
        <v>198</v>
      </c>
      <c r="P20" t="s">
        <v>198</v>
      </c>
      <c r="Q20">
        <v>1</v>
      </c>
      <c r="R20" s="116">
        <f t="shared" si="0"/>
        <v>2579.12</v>
      </c>
      <c r="S20">
        <f t="shared" si="1"/>
        <v>17666.971999999998</v>
      </c>
      <c r="T20" t="str">
        <f t="shared" si="2"/>
        <v>10014108530CME</v>
      </c>
      <c r="U20" t="str">
        <f t="shared" si="3"/>
        <v>14108530CME</v>
      </c>
      <c r="V20" t="str">
        <f t="shared" si="4"/>
        <v>141085TDCME</v>
      </c>
      <c r="W20" t="str">
        <f t="shared" si="5"/>
        <v>100141085TDCME</v>
      </c>
      <c r="X20" t="str">
        <f t="shared" si="6"/>
        <v>0CME</v>
      </c>
    </row>
    <row r="21" spans="3:24" hidden="1" x14ac:dyDescent="0.2">
      <c r="C21">
        <v>1001</v>
      </c>
      <c r="D21" t="s">
        <v>199</v>
      </c>
      <c r="E21" t="s">
        <v>200</v>
      </c>
      <c r="F21" t="s">
        <v>218</v>
      </c>
      <c r="G21" s="1">
        <v>41085</v>
      </c>
      <c r="H21" t="s">
        <v>204</v>
      </c>
      <c r="I21">
        <v>34</v>
      </c>
      <c r="J21">
        <v>6.85</v>
      </c>
      <c r="K21" s="36">
        <v>29.05</v>
      </c>
      <c r="L21" s="36">
        <v>0</v>
      </c>
      <c r="M21">
        <v>0</v>
      </c>
      <c r="N21" t="s">
        <v>198</v>
      </c>
      <c r="O21" t="s">
        <v>198</v>
      </c>
      <c r="P21" t="s">
        <v>198</v>
      </c>
      <c r="Q21">
        <v>1</v>
      </c>
      <c r="R21" s="116">
        <f t="shared" si="0"/>
        <v>29.05</v>
      </c>
      <c r="S21">
        <f t="shared" si="1"/>
        <v>198.99250000000001</v>
      </c>
      <c r="T21" t="str">
        <f t="shared" si="2"/>
        <v>10014108530CME</v>
      </c>
      <c r="U21" t="str">
        <f t="shared" si="3"/>
        <v>14108530CME</v>
      </c>
      <c r="V21" t="str">
        <f t="shared" si="4"/>
        <v>141085TDCME</v>
      </c>
      <c r="W21" t="str">
        <f t="shared" si="5"/>
        <v>100141085TDCME</v>
      </c>
      <c r="X21" t="str">
        <f t="shared" si="6"/>
        <v>0CME</v>
      </c>
    </row>
    <row r="22" spans="3:24" hidden="1" x14ac:dyDescent="0.2">
      <c r="C22">
        <v>1001</v>
      </c>
      <c r="D22" t="s">
        <v>199</v>
      </c>
      <c r="E22" t="s">
        <v>200</v>
      </c>
      <c r="F22" t="s">
        <v>219</v>
      </c>
      <c r="G22" s="1">
        <v>41085</v>
      </c>
      <c r="H22" t="s">
        <v>202</v>
      </c>
      <c r="I22">
        <v>34</v>
      </c>
      <c r="J22">
        <v>6.97</v>
      </c>
      <c r="K22" s="36">
        <v>0</v>
      </c>
      <c r="L22" s="36">
        <v>1172.6500000000001</v>
      </c>
      <c r="M22">
        <v>0</v>
      </c>
      <c r="N22" t="s">
        <v>198</v>
      </c>
      <c r="O22" t="s">
        <v>198</v>
      </c>
      <c r="P22" t="s">
        <v>198</v>
      </c>
      <c r="Q22">
        <v>1</v>
      </c>
      <c r="R22" s="116">
        <f t="shared" si="0"/>
        <v>1172.6500000000001</v>
      </c>
      <c r="S22">
        <f t="shared" si="1"/>
        <v>8173.3705</v>
      </c>
      <c r="T22" t="str">
        <f t="shared" si="2"/>
        <v>10014108530VME</v>
      </c>
      <c r="U22" t="str">
        <f t="shared" si="3"/>
        <v>14108530VME</v>
      </c>
      <c r="V22" t="str">
        <f t="shared" si="4"/>
        <v>141085TDVME</v>
      </c>
      <c r="W22" t="str">
        <f t="shared" si="5"/>
        <v>100141085TDVME</v>
      </c>
      <c r="X22" t="str">
        <f t="shared" si="6"/>
        <v>0VME</v>
      </c>
    </row>
    <row r="23" spans="3:24" hidden="1" x14ac:dyDescent="0.2">
      <c r="C23">
        <v>1001</v>
      </c>
      <c r="D23" t="s">
        <v>199</v>
      </c>
      <c r="E23" t="s">
        <v>200</v>
      </c>
      <c r="F23" t="s">
        <v>220</v>
      </c>
      <c r="G23" s="1">
        <v>41085</v>
      </c>
      <c r="H23" t="s">
        <v>202</v>
      </c>
      <c r="I23">
        <v>34</v>
      </c>
      <c r="J23">
        <v>6.97</v>
      </c>
      <c r="K23" s="36">
        <v>0</v>
      </c>
      <c r="L23" s="36">
        <v>274.39999999999998</v>
      </c>
      <c r="M23">
        <v>0</v>
      </c>
      <c r="N23" t="s">
        <v>198</v>
      </c>
      <c r="O23" t="s">
        <v>198</v>
      </c>
      <c r="P23" t="s">
        <v>198</v>
      </c>
      <c r="Q23">
        <v>1</v>
      </c>
      <c r="R23" s="116">
        <f t="shared" si="0"/>
        <v>274.39999999999998</v>
      </c>
      <c r="S23">
        <f t="shared" si="1"/>
        <v>1912.5679999999998</v>
      </c>
      <c r="T23" t="str">
        <f t="shared" si="2"/>
        <v>10014108530VME</v>
      </c>
      <c r="U23" t="str">
        <f t="shared" si="3"/>
        <v>14108530VME</v>
      </c>
      <c r="V23" t="str">
        <f t="shared" si="4"/>
        <v>141085TDVME</v>
      </c>
      <c r="W23" t="str">
        <f t="shared" si="5"/>
        <v>100141085TDVME</v>
      </c>
      <c r="X23" t="str">
        <f t="shared" si="6"/>
        <v>0VME</v>
      </c>
    </row>
    <row r="24" spans="3:24" hidden="1" x14ac:dyDescent="0.2">
      <c r="C24">
        <v>1001</v>
      </c>
      <c r="D24" t="s">
        <v>199</v>
      </c>
      <c r="E24" t="s">
        <v>200</v>
      </c>
      <c r="F24" t="s">
        <v>221</v>
      </c>
      <c r="G24" s="1">
        <v>41085</v>
      </c>
      <c r="H24" t="s">
        <v>204</v>
      </c>
      <c r="I24">
        <v>34</v>
      </c>
      <c r="J24">
        <v>6.85</v>
      </c>
      <c r="K24" s="36">
        <v>190.45</v>
      </c>
      <c r="L24" s="36">
        <v>0</v>
      </c>
      <c r="M24">
        <v>0</v>
      </c>
      <c r="N24" t="s">
        <v>198</v>
      </c>
      <c r="O24" t="s">
        <v>198</v>
      </c>
      <c r="P24" t="s">
        <v>198</v>
      </c>
      <c r="Q24">
        <v>1</v>
      </c>
      <c r="R24" s="116">
        <f t="shared" si="0"/>
        <v>190.45</v>
      </c>
      <c r="S24">
        <f t="shared" si="1"/>
        <v>1304.5824999999998</v>
      </c>
      <c r="T24" t="str">
        <f t="shared" si="2"/>
        <v>10014108530CME</v>
      </c>
      <c r="U24" t="str">
        <f t="shared" si="3"/>
        <v>14108530CME</v>
      </c>
      <c r="V24" t="str">
        <f t="shared" si="4"/>
        <v>141085TDCME</v>
      </c>
      <c r="W24" t="str">
        <f t="shared" si="5"/>
        <v>100141085TDCME</v>
      </c>
      <c r="X24" t="str">
        <f t="shared" si="6"/>
        <v>0CME</v>
      </c>
    </row>
    <row r="25" spans="3:24" hidden="1" x14ac:dyDescent="0.2">
      <c r="C25">
        <v>1001</v>
      </c>
      <c r="D25" t="s">
        <v>199</v>
      </c>
      <c r="E25" t="s">
        <v>200</v>
      </c>
      <c r="F25" t="s">
        <v>222</v>
      </c>
      <c r="G25" s="1">
        <v>41085</v>
      </c>
      <c r="H25" t="s">
        <v>202</v>
      </c>
      <c r="I25">
        <v>34</v>
      </c>
      <c r="J25">
        <v>6.97</v>
      </c>
      <c r="K25" s="36">
        <v>0</v>
      </c>
      <c r="L25" s="36">
        <v>172.16</v>
      </c>
      <c r="M25">
        <v>0</v>
      </c>
      <c r="N25" t="s">
        <v>198</v>
      </c>
      <c r="O25" t="s">
        <v>198</v>
      </c>
      <c r="P25" t="s">
        <v>198</v>
      </c>
      <c r="Q25">
        <v>1</v>
      </c>
      <c r="R25" s="116">
        <f t="shared" si="0"/>
        <v>172.16</v>
      </c>
      <c r="S25">
        <f t="shared" si="1"/>
        <v>1199.9551999999999</v>
      </c>
      <c r="T25" t="str">
        <f t="shared" si="2"/>
        <v>10014108530VME</v>
      </c>
      <c r="U25" t="str">
        <f t="shared" si="3"/>
        <v>14108530VME</v>
      </c>
      <c r="V25" t="str">
        <f t="shared" si="4"/>
        <v>141085TDVME</v>
      </c>
      <c r="W25" t="str">
        <f t="shared" si="5"/>
        <v>100141085TDVME</v>
      </c>
      <c r="X25" t="str">
        <f t="shared" si="6"/>
        <v>0VME</v>
      </c>
    </row>
    <row r="26" spans="3:24" hidden="1" x14ac:dyDescent="0.2">
      <c r="C26">
        <v>1001</v>
      </c>
      <c r="D26" t="s">
        <v>199</v>
      </c>
      <c r="E26" t="s">
        <v>200</v>
      </c>
      <c r="F26" t="s">
        <v>223</v>
      </c>
      <c r="G26" s="1">
        <v>41085</v>
      </c>
      <c r="H26" t="s">
        <v>204</v>
      </c>
      <c r="I26">
        <v>34</v>
      </c>
      <c r="J26">
        <v>6.85</v>
      </c>
      <c r="K26" s="36">
        <v>406.58</v>
      </c>
      <c r="L26" s="36">
        <v>0</v>
      </c>
      <c r="M26">
        <v>0</v>
      </c>
      <c r="N26" t="s">
        <v>198</v>
      </c>
      <c r="O26" t="s">
        <v>198</v>
      </c>
      <c r="P26" t="s">
        <v>198</v>
      </c>
      <c r="Q26">
        <v>1</v>
      </c>
      <c r="R26" s="116">
        <f t="shared" si="0"/>
        <v>406.58</v>
      </c>
      <c r="S26">
        <f t="shared" si="1"/>
        <v>2785.0729999999999</v>
      </c>
      <c r="T26" t="str">
        <f t="shared" si="2"/>
        <v>10014108530CME</v>
      </c>
      <c r="U26" t="str">
        <f t="shared" si="3"/>
        <v>14108530CME</v>
      </c>
      <c r="V26" t="str">
        <f t="shared" si="4"/>
        <v>141085TDCME</v>
      </c>
      <c r="W26" t="str">
        <f t="shared" si="5"/>
        <v>100141085TDCME</v>
      </c>
      <c r="X26" t="str">
        <f t="shared" si="6"/>
        <v>0CME</v>
      </c>
    </row>
    <row r="27" spans="3:24" hidden="1" x14ac:dyDescent="0.2">
      <c r="C27">
        <v>1001</v>
      </c>
      <c r="D27" t="s">
        <v>199</v>
      </c>
      <c r="E27" t="s">
        <v>200</v>
      </c>
      <c r="F27" t="s">
        <v>224</v>
      </c>
      <c r="G27" s="1">
        <v>41085</v>
      </c>
      <c r="H27" t="s">
        <v>204</v>
      </c>
      <c r="I27">
        <v>34</v>
      </c>
      <c r="J27">
        <v>6.85</v>
      </c>
      <c r="K27" s="36">
        <v>37.5</v>
      </c>
      <c r="L27" s="36">
        <v>0</v>
      </c>
      <c r="M27">
        <v>0</v>
      </c>
      <c r="N27" t="s">
        <v>198</v>
      </c>
      <c r="O27" t="s">
        <v>198</v>
      </c>
      <c r="P27" t="s">
        <v>198</v>
      </c>
      <c r="Q27">
        <v>1</v>
      </c>
      <c r="R27" s="116">
        <f t="shared" si="0"/>
        <v>37.5</v>
      </c>
      <c r="S27">
        <f t="shared" si="1"/>
        <v>256.875</v>
      </c>
      <c r="T27" t="str">
        <f t="shared" si="2"/>
        <v>10014108530CME</v>
      </c>
      <c r="U27" t="str">
        <f t="shared" si="3"/>
        <v>14108530CME</v>
      </c>
      <c r="V27" t="str">
        <f t="shared" si="4"/>
        <v>141085TDCME</v>
      </c>
      <c r="W27" t="str">
        <f t="shared" si="5"/>
        <v>100141085TDCME</v>
      </c>
      <c r="X27" t="str">
        <f t="shared" si="6"/>
        <v>0CME</v>
      </c>
    </row>
    <row r="28" spans="3:24" hidden="1" x14ac:dyDescent="0.2">
      <c r="C28">
        <v>1001</v>
      </c>
      <c r="D28" t="s">
        <v>199</v>
      </c>
      <c r="E28" t="s">
        <v>200</v>
      </c>
      <c r="F28" t="s">
        <v>225</v>
      </c>
      <c r="G28" s="1">
        <v>41085</v>
      </c>
      <c r="H28" t="s">
        <v>202</v>
      </c>
      <c r="I28">
        <v>34</v>
      </c>
      <c r="J28">
        <v>6.97</v>
      </c>
      <c r="K28" s="36">
        <v>0</v>
      </c>
      <c r="L28" s="36">
        <v>37</v>
      </c>
      <c r="M28">
        <v>0</v>
      </c>
      <c r="N28" t="s">
        <v>198</v>
      </c>
      <c r="O28" t="s">
        <v>198</v>
      </c>
      <c r="P28" t="s">
        <v>198</v>
      </c>
      <c r="Q28">
        <v>1</v>
      </c>
      <c r="R28" s="116">
        <f t="shared" si="0"/>
        <v>37</v>
      </c>
      <c r="S28">
        <f t="shared" si="1"/>
        <v>257.89</v>
      </c>
      <c r="T28" t="str">
        <f t="shared" si="2"/>
        <v>10014108530VME</v>
      </c>
      <c r="U28" t="str">
        <f t="shared" si="3"/>
        <v>14108530VME</v>
      </c>
      <c r="V28" t="str">
        <f t="shared" si="4"/>
        <v>141085TDVME</v>
      </c>
      <c r="W28" t="str">
        <f t="shared" si="5"/>
        <v>100141085TDVME</v>
      </c>
      <c r="X28" t="str">
        <f t="shared" si="6"/>
        <v>0VME</v>
      </c>
    </row>
    <row r="29" spans="3:24" hidden="1" x14ac:dyDescent="0.2">
      <c r="C29">
        <v>1001</v>
      </c>
      <c r="D29" t="s">
        <v>199</v>
      </c>
      <c r="E29" t="s">
        <v>200</v>
      </c>
      <c r="F29" t="s">
        <v>200</v>
      </c>
      <c r="G29" s="1">
        <v>41085</v>
      </c>
      <c r="H29" t="s">
        <v>204</v>
      </c>
      <c r="I29">
        <v>34</v>
      </c>
      <c r="J29">
        <v>6.85</v>
      </c>
      <c r="K29" s="36">
        <v>287.60000000000002</v>
      </c>
      <c r="L29" s="36">
        <v>0</v>
      </c>
      <c r="M29">
        <v>0</v>
      </c>
      <c r="N29" t="s">
        <v>198</v>
      </c>
      <c r="O29" t="s">
        <v>198</v>
      </c>
      <c r="P29" t="s">
        <v>198</v>
      </c>
      <c r="Q29">
        <v>1</v>
      </c>
      <c r="R29" s="116">
        <f t="shared" si="0"/>
        <v>287.60000000000002</v>
      </c>
      <c r="S29">
        <f t="shared" si="1"/>
        <v>1970.06</v>
      </c>
      <c r="T29" t="str">
        <f t="shared" si="2"/>
        <v>10014108530CME</v>
      </c>
      <c r="U29" t="str">
        <f t="shared" si="3"/>
        <v>14108530CME</v>
      </c>
      <c r="V29" t="str">
        <f t="shared" si="4"/>
        <v>141085TDCME</v>
      </c>
      <c r="W29" t="str">
        <f t="shared" si="5"/>
        <v>100141085TDCME</v>
      </c>
      <c r="X29" t="str">
        <f t="shared" si="6"/>
        <v>0CME</v>
      </c>
    </row>
    <row r="30" spans="3:24" hidden="1" x14ac:dyDescent="0.2">
      <c r="C30">
        <v>1001</v>
      </c>
      <c r="D30" t="s">
        <v>199</v>
      </c>
      <c r="E30" t="s">
        <v>200</v>
      </c>
      <c r="F30" t="s">
        <v>226</v>
      </c>
      <c r="G30" s="1">
        <v>41085</v>
      </c>
      <c r="H30" t="s">
        <v>204</v>
      </c>
      <c r="I30">
        <v>34</v>
      </c>
      <c r="J30">
        <v>6.85</v>
      </c>
      <c r="K30" s="36">
        <v>51.09</v>
      </c>
      <c r="L30" s="36">
        <v>0</v>
      </c>
      <c r="M30">
        <v>0</v>
      </c>
      <c r="N30" t="s">
        <v>198</v>
      </c>
      <c r="O30" t="s">
        <v>198</v>
      </c>
      <c r="P30" t="s">
        <v>198</v>
      </c>
      <c r="Q30">
        <v>1</v>
      </c>
      <c r="R30" s="116">
        <f t="shared" si="0"/>
        <v>51.09</v>
      </c>
      <c r="S30">
        <f t="shared" si="1"/>
        <v>349.9665</v>
      </c>
      <c r="T30" t="str">
        <f t="shared" si="2"/>
        <v>10014108530CME</v>
      </c>
      <c r="U30" t="str">
        <f t="shared" si="3"/>
        <v>14108530CME</v>
      </c>
      <c r="V30" t="str">
        <f t="shared" si="4"/>
        <v>141085TDCME</v>
      </c>
      <c r="W30" t="str">
        <f t="shared" si="5"/>
        <v>100141085TDCME</v>
      </c>
      <c r="X30" t="str">
        <f t="shared" si="6"/>
        <v>0CME</v>
      </c>
    </row>
    <row r="31" spans="3:24" hidden="1" x14ac:dyDescent="0.2">
      <c r="C31">
        <v>1001</v>
      </c>
      <c r="D31" t="s">
        <v>199</v>
      </c>
      <c r="E31" t="s">
        <v>200</v>
      </c>
      <c r="F31" t="s">
        <v>235</v>
      </c>
      <c r="G31" s="1">
        <v>41085</v>
      </c>
      <c r="H31" t="s">
        <v>202</v>
      </c>
      <c r="I31">
        <v>34</v>
      </c>
      <c r="J31">
        <v>6.97</v>
      </c>
      <c r="K31" s="36">
        <v>0</v>
      </c>
      <c r="L31" s="36">
        <v>1118.29</v>
      </c>
      <c r="M31">
        <v>0</v>
      </c>
      <c r="N31" t="s">
        <v>198</v>
      </c>
      <c r="O31" t="s">
        <v>198</v>
      </c>
      <c r="P31" t="s">
        <v>198</v>
      </c>
      <c r="Q31">
        <v>1</v>
      </c>
      <c r="R31" s="116">
        <f t="shared" si="0"/>
        <v>1118.29</v>
      </c>
      <c r="S31">
        <f t="shared" si="1"/>
        <v>7794.4812999999995</v>
      </c>
      <c r="T31" t="str">
        <f t="shared" si="2"/>
        <v>10014108530VME</v>
      </c>
      <c r="U31" t="str">
        <f t="shared" si="3"/>
        <v>14108530VME</v>
      </c>
      <c r="V31" t="str">
        <f t="shared" si="4"/>
        <v>141085TDVME</v>
      </c>
      <c r="W31" t="str">
        <f t="shared" si="5"/>
        <v>100141085TDVME</v>
      </c>
      <c r="X31" t="str">
        <f t="shared" si="6"/>
        <v>0VME</v>
      </c>
    </row>
    <row r="32" spans="3:24" hidden="1" x14ac:dyDescent="0.2">
      <c r="C32">
        <v>1001</v>
      </c>
      <c r="D32" t="s">
        <v>199</v>
      </c>
      <c r="E32" t="s">
        <v>200</v>
      </c>
      <c r="F32" t="s">
        <v>236</v>
      </c>
      <c r="G32" s="1">
        <v>41085</v>
      </c>
      <c r="H32" t="s">
        <v>204</v>
      </c>
      <c r="I32">
        <v>34</v>
      </c>
      <c r="J32">
        <v>6.85</v>
      </c>
      <c r="K32" s="36">
        <v>8863.75</v>
      </c>
      <c r="L32" s="36">
        <v>0</v>
      </c>
      <c r="M32">
        <v>0</v>
      </c>
      <c r="N32" t="s">
        <v>198</v>
      </c>
      <c r="O32" t="s">
        <v>198</v>
      </c>
      <c r="P32" t="s">
        <v>198</v>
      </c>
      <c r="Q32">
        <v>1</v>
      </c>
      <c r="R32" s="116">
        <f t="shared" si="0"/>
        <v>8863.75</v>
      </c>
      <c r="S32">
        <f t="shared" si="1"/>
        <v>60716.6875</v>
      </c>
      <c r="T32" t="str">
        <f t="shared" si="2"/>
        <v>10014108530CME</v>
      </c>
      <c r="U32" t="str">
        <f t="shared" si="3"/>
        <v>14108530CME</v>
      </c>
      <c r="V32" t="str">
        <f t="shared" si="4"/>
        <v>141085TDCME</v>
      </c>
      <c r="W32" t="str">
        <f t="shared" si="5"/>
        <v>100141085TDCME</v>
      </c>
      <c r="X32" t="str">
        <f t="shared" si="6"/>
        <v>0CME</v>
      </c>
    </row>
    <row r="33" spans="3:24" hidden="1" x14ac:dyDescent="0.2">
      <c r="C33">
        <v>1001</v>
      </c>
      <c r="D33" t="s">
        <v>199</v>
      </c>
      <c r="E33" t="s">
        <v>200</v>
      </c>
      <c r="F33" t="s">
        <v>237</v>
      </c>
      <c r="G33" s="1">
        <v>41085</v>
      </c>
      <c r="H33" t="s">
        <v>204</v>
      </c>
      <c r="I33">
        <v>34</v>
      </c>
      <c r="J33">
        <v>6.85</v>
      </c>
      <c r="K33" s="36">
        <v>444.06</v>
      </c>
      <c r="L33" s="36">
        <v>0</v>
      </c>
      <c r="M33">
        <v>0</v>
      </c>
      <c r="N33" t="s">
        <v>198</v>
      </c>
      <c r="O33" t="s">
        <v>198</v>
      </c>
      <c r="P33" t="s">
        <v>198</v>
      </c>
      <c r="Q33">
        <v>1</v>
      </c>
      <c r="R33" s="116">
        <f t="shared" si="0"/>
        <v>444.06</v>
      </c>
      <c r="S33">
        <f t="shared" si="1"/>
        <v>3041.8109999999997</v>
      </c>
      <c r="T33" t="str">
        <f t="shared" si="2"/>
        <v>10014108530CME</v>
      </c>
      <c r="U33" t="str">
        <f t="shared" si="3"/>
        <v>14108530CME</v>
      </c>
      <c r="V33" t="str">
        <f t="shared" si="4"/>
        <v>141085TDCME</v>
      </c>
      <c r="W33" t="str">
        <f t="shared" si="5"/>
        <v>100141085TDCME</v>
      </c>
      <c r="X33" t="str">
        <f t="shared" si="6"/>
        <v>0CME</v>
      </c>
    </row>
    <row r="34" spans="3:24" hidden="1" x14ac:dyDescent="0.2">
      <c r="C34">
        <v>1001</v>
      </c>
      <c r="D34" t="s">
        <v>199</v>
      </c>
      <c r="E34" t="s">
        <v>200</v>
      </c>
      <c r="F34" t="s">
        <v>238</v>
      </c>
      <c r="G34" s="1">
        <v>41085</v>
      </c>
      <c r="H34" t="s">
        <v>204</v>
      </c>
      <c r="I34">
        <v>34</v>
      </c>
      <c r="J34">
        <v>6.85</v>
      </c>
      <c r="K34" s="36">
        <v>102.19</v>
      </c>
      <c r="L34" s="36">
        <v>0</v>
      </c>
      <c r="M34">
        <v>0</v>
      </c>
      <c r="N34" t="s">
        <v>198</v>
      </c>
      <c r="O34" t="s">
        <v>198</v>
      </c>
      <c r="P34" t="s">
        <v>198</v>
      </c>
      <c r="Q34">
        <v>1</v>
      </c>
      <c r="R34" s="116">
        <f t="shared" si="0"/>
        <v>102.19</v>
      </c>
      <c r="S34">
        <f t="shared" si="1"/>
        <v>700.00149999999996</v>
      </c>
      <c r="T34" t="str">
        <f t="shared" si="2"/>
        <v>10014108530CME</v>
      </c>
      <c r="U34" t="str">
        <f t="shared" si="3"/>
        <v>14108530CME</v>
      </c>
      <c r="V34" t="str">
        <f t="shared" si="4"/>
        <v>141085TDCME</v>
      </c>
      <c r="W34" t="str">
        <f t="shared" si="5"/>
        <v>100141085TDCME</v>
      </c>
      <c r="X34" t="str">
        <f t="shared" si="6"/>
        <v>0CME</v>
      </c>
    </row>
    <row r="35" spans="3:24" hidden="1" x14ac:dyDescent="0.2">
      <c r="C35">
        <v>1001</v>
      </c>
      <c r="D35" t="s">
        <v>199</v>
      </c>
      <c r="E35" t="s">
        <v>200</v>
      </c>
      <c r="F35" t="s">
        <v>239</v>
      </c>
      <c r="G35" s="1">
        <v>41085</v>
      </c>
      <c r="H35" t="s">
        <v>204</v>
      </c>
      <c r="I35">
        <v>34</v>
      </c>
      <c r="J35">
        <v>6.85</v>
      </c>
      <c r="K35" s="36">
        <v>72.989999999999995</v>
      </c>
      <c r="L35" s="36">
        <v>0</v>
      </c>
      <c r="M35">
        <v>0</v>
      </c>
      <c r="N35" t="s">
        <v>198</v>
      </c>
      <c r="O35" t="s">
        <v>198</v>
      </c>
      <c r="P35" t="s">
        <v>198</v>
      </c>
      <c r="Q35">
        <v>1</v>
      </c>
      <c r="R35" s="116">
        <f t="shared" si="0"/>
        <v>72.989999999999995</v>
      </c>
      <c r="S35">
        <f t="shared" si="1"/>
        <v>499.98149999999993</v>
      </c>
      <c r="T35" t="str">
        <f t="shared" si="2"/>
        <v>10014108530CME</v>
      </c>
      <c r="U35" t="str">
        <f t="shared" si="3"/>
        <v>14108530CME</v>
      </c>
      <c r="V35" t="str">
        <f t="shared" si="4"/>
        <v>141085TDCME</v>
      </c>
      <c r="W35" t="str">
        <f t="shared" si="5"/>
        <v>100141085TDCME</v>
      </c>
      <c r="X35" t="str">
        <f t="shared" si="6"/>
        <v>0CME</v>
      </c>
    </row>
    <row r="36" spans="3:24" hidden="1" x14ac:dyDescent="0.2">
      <c r="C36">
        <v>1001</v>
      </c>
      <c r="D36" t="s">
        <v>199</v>
      </c>
      <c r="E36" t="s">
        <v>200</v>
      </c>
      <c r="F36" t="s">
        <v>240</v>
      </c>
      <c r="G36" s="1">
        <v>41085</v>
      </c>
      <c r="H36" t="s">
        <v>204</v>
      </c>
      <c r="I36">
        <v>34</v>
      </c>
      <c r="J36">
        <v>6.85</v>
      </c>
      <c r="K36" s="36">
        <v>175.19</v>
      </c>
      <c r="L36" s="36">
        <v>0</v>
      </c>
      <c r="M36">
        <v>0</v>
      </c>
      <c r="N36" t="s">
        <v>198</v>
      </c>
      <c r="O36" t="s">
        <v>198</v>
      </c>
      <c r="P36" t="s">
        <v>198</v>
      </c>
      <c r="Q36">
        <v>1</v>
      </c>
      <c r="R36" s="116">
        <f t="shared" si="0"/>
        <v>175.19</v>
      </c>
      <c r="S36">
        <f t="shared" si="1"/>
        <v>1200.0515</v>
      </c>
      <c r="T36" t="str">
        <f t="shared" si="2"/>
        <v>10014108530CME</v>
      </c>
      <c r="U36" t="str">
        <f t="shared" si="3"/>
        <v>14108530CME</v>
      </c>
      <c r="V36" t="str">
        <f t="shared" si="4"/>
        <v>141085TDCME</v>
      </c>
      <c r="W36" t="str">
        <f t="shared" si="5"/>
        <v>100141085TDCME</v>
      </c>
      <c r="X36" t="str">
        <f t="shared" si="6"/>
        <v>0CME</v>
      </c>
    </row>
    <row r="37" spans="3:24" hidden="1" x14ac:dyDescent="0.2">
      <c r="C37">
        <v>1001</v>
      </c>
      <c r="D37" t="s">
        <v>199</v>
      </c>
      <c r="E37" t="s">
        <v>226</v>
      </c>
      <c r="F37" t="s">
        <v>876</v>
      </c>
      <c r="G37" s="1">
        <v>41085</v>
      </c>
      <c r="H37" t="s">
        <v>204</v>
      </c>
      <c r="I37">
        <v>34</v>
      </c>
      <c r="J37">
        <v>6.94</v>
      </c>
      <c r="K37" s="36">
        <v>7000</v>
      </c>
      <c r="L37" s="36">
        <v>0</v>
      </c>
      <c r="M37">
        <v>0</v>
      </c>
      <c r="N37" t="s">
        <v>198</v>
      </c>
      <c r="O37" t="s">
        <v>198</v>
      </c>
      <c r="P37" t="s">
        <v>198</v>
      </c>
      <c r="Q37">
        <v>1</v>
      </c>
      <c r="R37" s="116">
        <f t="shared" si="0"/>
        <v>7000</v>
      </c>
      <c r="S37">
        <f t="shared" si="1"/>
        <v>48580</v>
      </c>
      <c r="T37" t="str">
        <f t="shared" si="2"/>
        <v>10014108531CME</v>
      </c>
      <c r="U37" t="str">
        <f t="shared" si="3"/>
        <v>14108531CME</v>
      </c>
      <c r="V37" t="str">
        <f t="shared" si="4"/>
        <v>141085TDCME</v>
      </c>
      <c r="W37" t="str">
        <f t="shared" si="5"/>
        <v>100141085TDCME</v>
      </c>
      <c r="X37" t="str">
        <f t="shared" si="6"/>
        <v>0CME</v>
      </c>
    </row>
    <row r="38" spans="3:24" hidden="1" x14ac:dyDescent="0.2">
      <c r="C38">
        <v>1001</v>
      </c>
      <c r="D38" t="s">
        <v>199</v>
      </c>
      <c r="E38" t="s">
        <v>200</v>
      </c>
      <c r="F38" t="s">
        <v>244</v>
      </c>
      <c r="G38" s="1">
        <v>41085</v>
      </c>
      <c r="H38" t="s">
        <v>204</v>
      </c>
      <c r="I38">
        <v>34</v>
      </c>
      <c r="J38">
        <v>6.85</v>
      </c>
      <c r="K38" s="36">
        <v>131.4</v>
      </c>
      <c r="L38" s="36">
        <v>0</v>
      </c>
      <c r="M38">
        <v>0</v>
      </c>
      <c r="N38" t="s">
        <v>243</v>
      </c>
      <c r="O38" t="s">
        <v>243</v>
      </c>
      <c r="P38" t="s">
        <v>198</v>
      </c>
      <c r="Q38">
        <v>1</v>
      </c>
      <c r="R38" s="116">
        <f t="shared" si="0"/>
        <v>131.4</v>
      </c>
      <c r="S38">
        <f t="shared" si="1"/>
        <v>900.09</v>
      </c>
      <c r="T38" t="str">
        <f t="shared" si="2"/>
        <v>10014108530CME</v>
      </c>
      <c r="U38" t="str">
        <f t="shared" si="3"/>
        <v>14108530CME</v>
      </c>
      <c r="V38" t="str">
        <f t="shared" si="4"/>
        <v>141085TDCME</v>
      </c>
      <c r="W38" t="str">
        <f t="shared" si="5"/>
        <v>100141085TDCME</v>
      </c>
      <c r="X38" t="str">
        <f t="shared" si="6"/>
        <v>0CME</v>
      </c>
    </row>
    <row r="39" spans="3:24" hidden="1" x14ac:dyDescent="0.2">
      <c r="C39">
        <v>1001</v>
      </c>
      <c r="D39" t="s">
        <v>199</v>
      </c>
      <c r="E39" t="s">
        <v>200</v>
      </c>
      <c r="F39" t="s">
        <v>245</v>
      </c>
      <c r="G39" s="1">
        <v>41085</v>
      </c>
      <c r="H39" t="s">
        <v>204</v>
      </c>
      <c r="I39">
        <v>34</v>
      </c>
      <c r="J39">
        <v>6.85</v>
      </c>
      <c r="K39" s="36">
        <v>29536.45</v>
      </c>
      <c r="L39" s="36">
        <v>0</v>
      </c>
      <c r="M39">
        <v>0</v>
      </c>
      <c r="N39" t="s">
        <v>243</v>
      </c>
      <c r="O39" t="s">
        <v>243</v>
      </c>
      <c r="P39" t="s">
        <v>198</v>
      </c>
      <c r="Q39">
        <v>1</v>
      </c>
      <c r="R39" s="116">
        <f t="shared" si="0"/>
        <v>29536.45</v>
      </c>
      <c r="S39">
        <f t="shared" si="1"/>
        <v>202324.6825</v>
      </c>
      <c r="T39" t="str">
        <f t="shared" si="2"/>
        <v>10014108530CME</v>
      </c>
      <c r="U39" t="str">
        <f t="shared" si="3"/>
        <v>14108530CME</v>
      </c>
      <c r="V39" t="str">
        <f t="shared" si="4"/>
        <v>141085TDCME</v>
      </c>
      <c r="W39" t="str">
        <f t="shared" si="5"/>
        <v>100141085TDCME</v>
      </c>
      <c r="X39" t="str">
        <f t="shared" si="6"/>
        <v>0CME</v>
      </c>
    </row>
    <row r="40" spans="3:24" hidden="1" x14ac:dyDescent="0.2">
      <c r="C40">
        <v>1001</v>
      </c>
      <c r="D40" t="s">
        <v>199</v>
      </c>
      <c r="E40" t="s">
        <v>200</v>
      </c>
      <c r="F40" t="s">
        <v>246</v>
      </c>
      <c r="G40" s="1">
        <v>41085</v>
      </c>
      <c r="H40" t="s">
        <v>204</v>
      </c>
      <c r="I40">
        <v>34</v>
      </c>
      <c r="J40">
        <v>6.85</v>
      </c>
      <c r="K40" s="36">
        <v>350.37</v>
      </c>
      <c r="L40" s="36">
        <v>0</v>
      </c>
      <c r="M40">
        <v>0</v>
      </c>
      <c r="N40" t="s">
        <v>243</v>
      </c>
      <c r="O40" t="s">
        <v>243</v>
      </c>
      <c r="P40" t="s">
        <v>198</v>
      </c>
      <c r="Q40">
        <v>1</v>
      </c>
      <c r="R40" s="116">
        <f t="shared" si="0"/>
        <v>350.37</v>
      </c>
      <c r="S40">
        <f t="shared" si="1"/>
        <v>2400.0344999999998</v>
      </c>
      <c r="T40" t="str">
        <f t="shared" si="2"/>
        <v>10014108530CME</v>
      </c>
      <c r="U40" t="str">
        <f t="shared" si="3"/>
        <v>14108530CME</v>
      </c>
      <c r="V40" t="str">
        <f t="shared" si="4"/>
        <v>141085TDCME</v>
      </c>
      <c r="W40" t="str">
        <f t="shared" si="5"/>
        <v>100141085TDCME</v>
      </c>
      <c r="X40" t="str">
        <f t="shared" si="6"/>
        <v>0CME</v>
      </c>
    </row>
    <row r="41" spans="3:24" hidden="1" x14ac:dyDescent="0.2">
      <c r="C41">
        <v>1001</v>
      </c>
      <c r="D41" t="s">
        <v>199</v>
      </c>
      <c r="E41" t="s">
        <v>200</v>
      </c>
      <c r="F41" t="s">
        <v>247</v>
      </c>
      <c r="G41" s="1">
        <v>41085</v>
      </c>
      <c r="H41" t="s">
        <v>204</v>
      </c>
      <c r="I41">
        <v>34</v>
      </c>
      <c r="J41">
        <v>6.85</v>
      </c>
      <c r="K41" s="36">
        <v>49</v>
      </c>
      <c r="L41" s="36">
        <v>0</v>
      </c>
      <c r="M41">
        <v>0</v>
      </c>
      <c r="N41" t="s">
        <v>243</v>
      </c>
      <c r="O41" t="s">
        <v>243</v>
      </c>
      <c r="P41" t="s">
        <v>198</v>
      </c>
      <c r="Q41">
        <v>1</v>
      </c>
      <c r="R41" s="116">
        <f t="shared" si="0"/>
        <v>49</v>
      </c>
      <c r="S41">
        <f t="shared" si="1"/>
        <v>335.65</v>
      </c>
      <c r="T41" t="str">
        <f t="shared" si="2"/>
        <v>10014108530CME</v>
      </c>
      <c r="U41" t="str">
        <f t="shared" si="3"/>
        <v>14108530CME</v>
      </c>
      <c r="V41" t="str">
        <f t="shared" si="4"/>
        <v>141085TDCME</v>
      </c>
      <c r="W41" t="str">
        <f t="shared" si="5"/>
        <v>100141085TDCME</v>
      </c>
      <c r="X41" t="str">
        <f t="shared" si="6"/>
        <v>0CME</v>
      </c>
    </row>
    <row r="42" spans="3:24" hidden="1" x14ac:dyDescent="0.2">
      <c r="C42">
        <v>1001</v>
      </c>
      <c r="D42" t="s">
        <v>199</v>
      </c>
      <c r="E42" t="s">
        <v>200</v>
      </c>
      <c r="F42" t="s">
        <v>248</v>
      </c>
      <c r="G42" s="1">
        <v>41085</v>
      </c>
      <c r="H42" t="s">
        <v>204</v>
      </c>
      <c r="I42">
        <v>34</v>
      </c>
      <c r="J42">
        <v>6.85</v>
      </c>
      <c r="K42" s="36">
        <v>270.38</v>
      </c>
      <c r="L42" s="36">
        <v>0</v>
      </c>
      <c r="M42">
        <v>0</v>
      </c>
      <c r="N42" t="s">
        <v>243</v>
      </c>
      <c r="O42" t="s">
        <v>243</v>
      </c>
      <c r="P42" t="s">
        <v>198</v>
      </c>
      <c r="Q42">
        <v>1</v>
      </c>
      <c r="R42" s="116">
        <f t="shared" si="0"/>
        <v>270.38</v>
      </c>
      <c r="S42">
        <f t="shared" si="1"/>
        <v>1852.1029999999998</v>
      </c>
      <c r="T42" t="str">
        <f t="shared" si="2"/>
        <v>10014108530CME</v>
      </c>
      <c r="U42" t="str">
        <f t="shared" si="3"/>
        <v>14108530CME</v>
      </c>
      <c r="V42" t="str">
        <f t="shared" si="4"/>
        <v>141085TDCME</v>
      </c>
      <c r="W42" t="str">
        <f t="shared" si="5"/>
        <v>100141085TDCME</v>
      </c>
      <c r="X42" t="str">
        <f t="shared" si="6"/>
        <v>0CME</v>
      </c>
    </row>
    <row r="43" spans="3:24" hidden="1" x14ac:dyDescent="0.2">
      <c r="C43">
        <v>1001</v>
      </c>
      <c r="D43" t="s">
        <v>199</v>
      </c>
      <c r="E43" t="s">
        <v>200</v>
      </c>
      <c r="F43" t="s">
        <v>249</v>
      </c>
      <c r="G43" s="1">
        <v>41085</v>
      </c>
      <c r="H43" t="s">
        <v>204</v>
      </c>
      <c r="I43">
        <v>34</v>
      </c>
      <c r="J43">
        <v>6.85</v>
      </c>
      <c r="K43" s="36">
        <v>348.39</v>
      </c>
      <c r="L43" s="36">
        <v>0</v>
      </c>
      <c r="M43">
        <v>0</v>
      </c>
      <c r="N43" t="s">
        <v>243</v>
      </c>
      <c r="O43" t="s">
        <v>243</v>
      </c>
      <c r="P43" t="s">
        <v>198</v>
      </c>
      <c r="Q43">
        <v>1</v>
      </c>
      <c r="R43" s="116">
        <f t="shared" si="0"/>
        <v>348.39</v>
      </c>
      <c r="S43">
        <f t="shared" si="1"/>
        <v>2386.4714999999997</v>
      </c>
      <c r="T43" t="str">
        <f t="shared" si="2"/>
        <v>10014108530CME</v>
      </c>
      <c r="U43" t="str">
        <f t="shared" si="3"/>
        <v>14108530CME</v>
      </c>
      <c r="V43" t="str">
        <f t="shared" si="4"/>
        <v>141085TDCME</v>
      </c>
      <c r="W43" t="str">
        <f t="shared" si="5"/>
        <v>100141085TDCME</v>
      </c>
      <c r="X43" t="str">
        <f t="shared" si="6"/>
        <v>0CME</v>
      </c>
    </row>
    <row r="44" spans="3:24" hidden="1" x14ac:dyDescent="0.2">
      <c r="C44">
        <v>1001</v>
      </c>
      <c r="D44" t="s">
        <v>199</v>
      </c>
      <c r="E44" t="s">
        <v>200</v>
      </c>
      <c r="F44" t="s">
        <v>250</v>
      </c>
      <c r="G44" s="1">
        <v>41085</v>
      </c>
      <c r="H44" t="s">
        <v>204</v>
      </c>
      <c r="I44">
        <v>34</v>
      </c>
      <c r="J44">
        <v>6.85</v>
      </c>
      <c r="K44" s="36">
        <v>298.16000000000003</v>
      </c>
      <c r="L44" s="36">
        <v>0</v>
      </c>
      <c r="M44">
        <v>0</v>
      </c>
      <c r="N44" t="s">
        <v>243</v>
      </c>
      <c r="O44" t="s">
        <v>243</v>
      </c>
      <c r="P44" t="s">
        <v>198</v>
      </c>
      <c r="Q44">
        <v>1</v>
      </c>
      <c r="R44" s="116">
        <f t="shared" si="0"/>
        <v>298.16000000000003</v>
      </c>
      <c r="S44">
        <f t="shared" si="1"/>
        <v>2042.396</v>
      </c>
      <c r="T44" t="str">
        <f t="shared" si="2"/>
        <v>10014108530CME</v>
      </c>
      <c r="U44" t="str">
        <f t="shared" si="3"/>
        <v>14108530CME</v>
      </c>
      <c r="V44" t="str">
        <f t="shared" si="4"/>
        <v>141085TDCME</v>
      </c>
      <c r="W44" t="str">
        <f t="shared" si="5"/>
        <v>100141085TDCME</v>
      </c>
      <c r="X44" t="str">
        <f t="shared" si="6"/>
        <v>0CME</v>
      </c>
    </row>
    <row r="45" spans="3:24" hidden="1" x14ac:dyDescent="0.2">
      <c r="C45">
        <v>1001</v>
      </c>
      <c r="D45" t="s">
        <v>199</v>
      </c>
      <c r="E45" t="s">
        <v>200</v>
      </c>
      <c r="F45" t="s">
        <v>251</v>
      </c>
      <c r="G45" s="1">
        <v>41085</v>
      </c>
      <c r="H45" t="s">
        <v>204</v>
      </c>
      <c r="I45">
        <v>34</v>
      </c>
      <c r="J45">
        <v>6.85</v>
      </c>
      <c r="K45" s="36">
        <v>517.37</v>
      </c>
      <c r="L45" s="36">
        <v>0</v>
      </c>
      <c r="M45">
        <v>0</v>
      </c>
      <c r="N45" t="s">
        <v>243</v>
      </c>
      <c r="O45" t="s">
        <v>243</v>
      </c>
      <c r="P45" t="s">
        <v>198</v>
      </c>
      <c r="Q45">
        <v>1</v>
      </c>
      <c r="R45" s="116">
        <f t="shared" si="0"/>
        <v>517.37</v>
      </c>
      <c r="S45">
        <f t="shared" si="1"/>
        <v>3543.9845</v>
      </c>
      <c r="T45" t="str">
        <f t="shared" si="2"/>
        <v>10014108530CME</v>
      </c>
      <c r="U45" t="str">
        <f t="shared" si="3"/>
        <v>14108530CME</v>
      </c>
      <c r="V45" t="str">
        <f t="shared" si="4"/>
        <v>141085TDCME</v>
      </c>
      <c r="W45" t="str">
        <f t="shared" si="5"/>
        <v>100141085TDCME</v>
      </c>
      <c r="X45" t="str">
        <f t="shared" si="6"/>
        <v>0CME</v>
      </c>
    </row>
    <row r="46" spans="3:24" hidden="1" x14ac:dyDescent="0.2">
      <c r="C46">
        <v>1001</v>
      </c>
      <c r="D46" t="s">
        <v>199</v>
      </c>
      <c r="E46" t="s">
        <v>200</v>
      </c>
      <c r="F46" t="s">
        <v>252</v>
      </c>
      <c r="G46" s="1">
        <v>41085</v>
      </c>
      <c r="H46" t="s">
        <v>204</v>
      </c>
      <c r="I46">
        <v>34</v>
      </c>
      <c r="J46">
        <v>6.85</v>
      </c>
      <c r="K46" s="36">
        <v>43.8</v>
      </c>
      <c r="L46" s="36">
        <v>0</v>
      </c>
      <c r="M46">
        <v>0</v>
      </c>
      <c r="N46" t="s">
        <v>243</v>
      </c>
      <c r="O46" t="s">
        <v>243</v>
      </c>
      <c r="P46" t="s">
        <v>198</v>
      </c>
      <c r="Q46">
        <v>1</v>
      </c>
      <c r="R46" s="116">
        <f t="shared" si="0"/>
        <v>43.8</v>
      </c>
      <c r="S46">
        <f t="shared" si="1"/>
        <v>300.02999999999997</v>
      </c>
      <c r="T46" t="str">
        <f t="shared" si="2"/>
        <v>10014108530CME</v>
      </c>
      <c r="U46" t="str">
        <f t="shared" si="3"/>
        <v>14108530CME</v>
      </c>
      <c r="V46" t="str">
        <f t="shared" si="4"/>
        <v>141085TDCME</v>
      </c>
      <c r="W46" t="str">
        <f t="shared" si="5"/>
        <v>100141085TDCME</v>
      </c>
      <c r="X46" t="str">
        <f t="shared" si="6"/>
        <v>0CME</v>
      </c>
    </row>
    <row r="47" spans="3:24" hidden="1" x14ac:dyDescent="0.2">
      <c r="C47">
        <v>1001</v>
      </c>
      <c r="D47" t="s">
        <v>199</v>
      </c>
      <c r="E47" t="s">
        <v>200</v>
      </c>
      <c r="F47" t="s">
        <v>253</v>
      </c>
      <c r="G47" s="1">
        <v>41085</v>
      </c>
      <c r="H47" t="s">
        <v>204</v>
      </c>
      <c r="I47">
        <v>34</v>
      </c>
      <c r="J47">
        <v>6.85</v>
      </c>
      <c r="K47" s="36">
        <v>87.59</v>
      </c>
      <c r="L47" s="36">
        <v>0</v>
      </c>
      <c r="M47">
        <v>0</v>
      </c>
      <c r="N47" t="s">
        <v>243</v>
      </c>
      <c r="O47" t="s">
        <v>243</v>
      </c>
      <c r="P47" t="s">
        <v>198</v>
      </c>
      <c r="Q47">
        <v>1</v>
      </c>
      <c r="R47" s="116">
        <f t="shared" si="0"/>
        <v>87.59</v>
      </c>
      <c r="S47">
        <f t="shared" si="1"/>
        <v>599.99149999999997</v>
      </c>
      <c r="T47" t="str">
        <f t="shared" si="2"/>
        <v>10014108530CME</v>
      </c>
      <c r="U47" t="str">
        <f t="shared" si="3"/>
        <v>14108530CME</v>
      </c>
      <c r="V47" t="str">
        <f t="shared" si="4"/>
        <v>141085TDCME</v>
      </c>
      <c r="W47" t="str">
        <f t="shared" si="5"/>
        <v>100141085TDCME</v>
      </c>
      <c r="X47" t="str">
        <f t="shared" si="6"/>
        <v>0CME</v>
      </c>
    </row>
    <row r="48" spans="3:24" hidden="1" x14ac:dyDescent="0.2">
      <c r="C48">
        <v>1001</v>
      </c>
      <c r="D48" t="s">
        <v>199</v>
      </c>
      <c r="E48" t="s">
        <v>200</v>
      </c>
      <c r="F48" t="s">
        <v>254</v>
      </c>
      <c r="G48" s="1">
        <v>41085</v>
      </c>
      <c r="H48" t="s">
        <v>204</v>
      </c>
      <c r="I48">
        <v>34</v>
      </c>
      <c r="J48">
        <v>6.85</v>
      </c>
      <c r="K48" s="36">
        <v>87.59</v>
      </c>
      <c r="L48" s="36">
        <v>0</v>
      </c>
      <c r="M48">
        <v>0</v>
      </c>
      <c r="N48" t="s">
        <v>243</v>
      </c>
      <c r="O48" t="s">
        <v>243</v>
      </c>
      <c r="P48" t="s">
        <v>198</v>
      </c>
      <c r="Q48">
        <v>1</v>
      </c>
      <c r="R48" s="116">
        <f t="shared" si="0"/>
        <v>87.59</v>
      </c>
      <c r="S48">
        <f t="shared" si="1"/>
        <v>599.99149999999997</v>
      </c>
      <c r="T48" t="str">
        <f t="shared" si="2"/>
        <v>10014108530CME</v>
      </c>
      <c r="U48" t="str">
        <f t="shared" si="3"/>
        <v>14108530CME</v>
      </c>
      <c r="V48" t="str">
        <f t="shared" si="4"/>
        <v>141085TDCME</v>
      </c>
      <c r="W48" t="str">
        <f t="shared" si="5"/>
        <v>100141085TDCME</v>
      </c>
      <c r="X48" t="str">
        <f t="shared" si="6"/>
        <v>0CME</v>
      </c>
    </row>
    <row r="49" spans="3:24" hidden="1" x14ac:dyDescent="0.2">
      <c r="C49">
        <v>1001</v>
      </c>
      <c r="D49" t="s">
        <v>199</v>
      </c>
      <c r="E49" t="s">
        <v>200</v>
      </c>
      <c r="F49" t="s">
        <v>255</v>
      </c>
      <c r="G49" s="1">
        <v>41085</v>
      </c>
      <c r="H49" t="s">
        <v>204</v>
      </c>
      <c r="I49">
        <v>34</v>
      </c>
      <c r="J49">
        <v>6.85</v>
      </c>
      <c r="K49" s="36">
        <v>102.19</v>
      </c>
      <c r="L49" s="36">
        <v>0</v>
      </c>
      <c r="M49">
        <v>0</v>
      </c>
      <c r="N49" t="s">
        <v>243</v>
      </c>
      <c r="O49" t="s">
        <v>243</v>
      </c>
      <c r="P49" t="s">
        <v>198</v>
      </c>
      <c r="Q49">
        <v>1</v>
      </c>
      <c r="R49" s="116">
        <f t="shared" si="0"/>
        <v>102.19</v>
      </c>
      <c r="S49">
        <f t="shared" si="1"/>
        <v>700.00149999999996</v>
      </c>
      <c r="T49" t="str">
        <f t="shared" si="2"/>
        <v>10014108530CME</v>
      </c>
      <c r="U49" t="str">
        <f t="shared" si="3"/>
        <v>14108530CME</v>
      </c>
      <c r="V49" t="str">
        <f t="shared" si="4"/>
        <v>141085TDCME</v>
      </c>
      <c r="W49" t="str">
        <f t="shared" si="5"/>
        <v>100141085TDCME</v>
      </c>
      <c r="X49" t="str">
        <f t="shared" si="6"/>
        <v>0CME</v>
      </c>
    </row>
    <row r="50" spans="3:24" hidden="1" x14ac:dyDescent="0.2">
      <c r="C50">
        <v>1001</v>
      </c>
      <c r="D50" t="s">
        <v>199</v>
      </c>
      <c r="E50" t="s">
        <v>200</v>
      </c>
      <c r="F50" t="s">
        <v>256</v>
      </c>
      <c r="G50" s="1">
        <v>41085</v>
      </c>
      <c r="H50" t="s">
        <v>204</v>
      </c>
      <c r="I50">
        <v>34</v>
      </c>
      <c r="J50">
        <v>6.85</v>
      </c>
      <c r="K50" s="36">
        <v>7.3</v>
      </c>
      <c r="L50" s="36">
        <v>0</v>
      </c>
      <c r="M50">
        <v>0</v>
      </c>
      <c r="N50" t="s">
        <v>243</v>
      </c>
      <c r="O50" t="s">
        <v>243</v>
      </c>
      <c r="P50" t="s">
        <v>198</v>
      </c>
      <c r="Q50">
        <v>1</v>
      </c>
      <c r="R50" s="116">
        <f t="shared" si="0"/>
        <v>7.3</v>
      </c>
      <c r="S50">
        <f t="shared" si="1"/>
        <v>50.004999999999995</v>
      </c>
      <c r="T50" t="str">
        <f t="shared" si="2"/>
        <v>10014108530CME</v>
      </c>
      <c r="U50" t="str">
        <f t="shared" si="3"/>
        <v>14108530CME</v>
      </c>
      <c r="V50" t="str">
        <f t="shared" si="4"/>
        <v>141085TDCME</v>
      </c>
      <c r="W50" t="str">
        <f t="shared" si="5"/>
        <v>100141085TDCME</v>
      </c>
      <c r="X50" t="str">
        <f t="shared" si="6"/>
        <v>0CME</v>
      </c>
    </row>
    <row r="51" spans="3:24" hidden="1" x14ac:dyDescent="0.2">
      <c r="C51">
        <v>1001</v>
      </c>
      <c r="D51" t="s">
        <v>199</v>
      </c>
      <c r="E51" t="s">
        <v>200</v>
      </c>
      <c r="F51" t="s">
        <v>257</v>
      </c>
      <c r="G51" s="1">
        <v>41085</v>
      </c>
      <c r="H51" t="s">
        <v>202</v>
      </c>
      <c r="I51">
        <v>34</v>
      </c>
      <c r="J51">
        <v>6.97</v>
      </c>
      <c r="K51" s="36">
        <v>0</v>
      </c>
      <c r="L51" s="36">
        <v>1934.78</v>
      </c>
      <c r="M51">
        <v>0</v>
      </c>
      <c r="N51" t="s">
        <v>243</v>
      </c>
      <c r="O51" t="s">
        <v>243</v>
      </c>
      <c r="P51" t="s">
        <v>198</v>
      </c>
      <c r="Q51">
        <v>1</v>
      </c>
      <c r="R51" s="116">
        <f t="shared" si="0"/>
        <v>1934.78</v>
      </c>
      <c r="S51">
        <f t="shared" si="1"/>
        <v>13485.416599999999</v>
      </c>
      <c r="T51" t="str">
        <f t="shared" si="2"/>
        <v>10014108530VME</v>
      </c>
      <c r="U51" t="str">
        <f t="shared" si="3"/>
        <v>14108530VME</v>
      </c>
      <c r="V51" t="str">
        <f t="shared" si="4"/>
        <v>141085TDVME</v>
      </c>
      <c r="W51" t="str">
        <f t="shared" si="5"/>
        <v>100141085TDVME</v>
      </c>
      <c r="X51" t="str">
        <f t="shared" si="6"/>
        <v>0VME</v>
      </c>
    </row>
    <row r="52" spans="3:24" hidden="1" x14ac:dyDescent="0.2">
      <c r="C52">
        <v>1001</v>
      </c>
      <c r="D52" t="s">
        <v>199</v>
      </c>
      <c r="E52" t="s">
        <v>200</v>
      </c>
      <c r="F52" t="s">
        <v>258</v>
      </c>
      <c r="G52" s="1">
        <v>41085</v>
      </c>
      <c r="H52" t="s">
        <v>204</v>
      </c>
      <c r="I52">
        <v>34</v>
      </c>
      <c r="J52">
        <v>6.85</v>
      </c>
      <c r="K52" s="36">
        <v>4.38</v>
      </c>
      <c r="L52" s="36">
        <v>0</v>
      </c>
      <c r="M52">
        <v>0</v>
      </c>
      <c r="N52" t="s">
        <v>243</v>
      </c>
      <c r="O52" t="s">
        <v>243</v>
      </c>
      <c r="P52" t="s">
        <v>198</v>
      </c>
      <c r="Q52">
        <v>1</v>
      </c>
      <c r="R52" s="116">
        <f t="shared" si="0"/>
        <v>4.38</v>
      </c>
      <c r="S52">
        <f t="shared" si="1"/>
        <v>30.002999999999997</v>
      </c>
      <c r="T52" t="str">
        <f t="shared" si="2"/>
        <v>10014108530CME</v>
      </c>
      <c r="U52" t="str">
        <f t="shared" si="3"/>
        <v>14108530CME</v>
      </c>
      <c r="V52" t="str">
        <f t="shared" si="4"/>
        <v>141085TDCME</v>
      </c>
      <c r="W52" t="str">
        <f t="shared" si="5"/>
        <v>100141085TDCME</v>
      </c>
      <c r="X52" t="str">
        <f t="shared" si="6"/>
        <v>0CME</v>
      </c>
    </row>
    <row r="53" spans="3:24" hidden="1" x14ac:dyDescent="0.2">
      <c r="C53">
        <v>1001</v>
      </c>
      <c r="D53" t="s">
        <v>199</v>
      </c>
      <c r="E53" t="s">
        <v>200</v>
      </c>
      <c r="F53" t="s">
        <v>259</v>
      </c>
      <c r="G53" s="1">
        <v>41085</v>
      </c>
      <c r="H53" t="s">
        <v>202</v>
      </c>
      <c r="I53">
        <v>34</v>
      </c>
      <c r="J53">
        <v>6.97</v>
      </c>
      <c r="K53" s="36">
        <v>0</v>
      </c>
      <c r="L53" s="36">
        <v>780</v>
      </c>
      <c r="M53">
        <v>0</v>
      </c>
      <c r="N53" t="s">
        <v>243</v>
      </c>
      <c r="O53" t="s">
        <v>243</v>
      </c>
      <c r="P53" t="s">
        <v>198</v>
      </c>
      <c r="Q53">
        <v>1</v>
      </c>
      <c r="R53" s="116">
        <f t="shared" si="0"/>
        <v>780</v>
      </c>
      <c r="S53">
        <f t="shared" si="1"/>
        <v>5436.5999999999995</v>
      </c>
      <c r="T53" t="str">
        <f t="shared" si="2"/>
        <v>10014108530VME</v>
      </c>
      <c r="U53" t="str">
        <f t="shared" si="3"/>
        <v>14108530VME</v>
      </c>
      <c r="V53" t="str">
        <f t="shared" si="4"/>
        <v>141085TDVME</v>
      </c>
      <c r="W53" t="str">
        <f t="shared" si="5"/>
        <v>100141085TDVME</v>
      </c>
      <c r="X53" t="str">
        <f t="shared" si="6"/>
        <v>0VME</v>
      </c>
    </row>
    <row r="54" spans="3:24" hidden="1" x14ac:dyDescent="0.2">
      <c r="C54">
        <v>1001</v>
      </c>
      <c r="D54" t="s">
        <v>199</v>
      </c>
      <c r="E54" t="s">
        <v>200</v>
      </c>
      <c r="F54" t="s">
        <v>260</v>
      </c>
      <c r="G54" s="1">
        <v>41085</v>
      </c>
      <c r="H54" t="s">
        <v>204</v>
      </c>
      <c r="I54">
        <v>34</v>
      </c>
      <c r="J54">
        <v>6.85</v>
      </c>
      <c r="K54" s="36">
        <v>867.47</v>
      </c>
      <c r="L54" s="36">
        <v>0</v>
      </c>
      <c r="M54">
        <v>0</v>
      </c>
      <c r="N54" t="s">
        <v>243</v>
      </c>
      <c r="O54" t="s">
        <v>243</v>
      </c>
      <c r="P54" t="s">
        <v>198</v>
      </c>
      <c r="Q54">
        <v>1</v>
      </c>
      <c r="R54" s="116">
        <f t="shared" si="0"/>
        <v>867.47</v>
      </c>
      <c r="S54">
        <f t="shared" si="1"/>
        <v>5942.1695</v>
      </c>
      <c r="T54" t="str">
        <f t="shared" si="2"/>
        <v>10014108530CME</v>
      </c>
      <c r="U54" t="str">
        <f t="shared" si="3"/>
        <v>14108530CME</v>
      </c>
      <c r="V54" t="str">
        <f t="shared" si="4"/>
        <v>141085TDCME</v>
      </c>
      <c r="W54" t="str">
        <f t="shared" si="5"/>
        <v>100141085TDCME</v>
      </c>
      <c r="X54" t="str">
        <f t="shared" si="6"/>
        <v>0CME</v>
      </c>
    </row>
    <row r="55" spans="3:24" hidden="1" x14ac:dyDescent="0.2">
      <c r="C55">
        <v>1001</v>
      </c>
      <c r="D55" t="s">
        <v>199</v>
      </c>
      <c r="E55" t="s">
        <v>200</v>
      </c>
      <c r="F55" t="s">
        <v>261</v>
      </c>
      <c r="G55" s="1">
        <v>41085</v>
      </c>
      <c r="H55" t="s">
        <v>204</v>
      </c>
      <c r="I55">
        <v>34</v>
      </c>
      <c r="J55">
        <v>6.85</v>
      </c>
      <c r="K55" s="36">
        <v>136.6</v>
      </c>
      <c r="L55" s="36">
        <v>0</v>
      </c>
      <c r="M55">
        <v>0</v>
      </c>
      <c r="N55" t="s">
        <v>243</v>
      </c>
      <c r="O55" t="s">
        <v>243</v>
      </c>
      <c r="P55" t="s">
        <v>198</v>
      </c>
      <c r="Q55">
        <v>1</v>
      </c>
      <c r="R55" s="116">
        <f t="shared" si="0"/>
        <v>136.6</v>
      </c>
      <c r="S55">
        <f t="shared" si="1"/>
        <v>935.70999999999992</v>
      </c>
      <c r="T55" t="str">
        <f t="shared" si="2"/>
        <v>10014108530CME</v>
      </c>
      <c r="U55" t="str">
        <f t="shared" si="3"/>
        <v>14108530CME</v>
      </c>
      <c r="V55" t="str">
        <f t="shared" si="4"/>
        <v>141085TDCME</v>
      </c>
      <c r="W55" t="str">
        <f t="shared" si="5"/>
        <v>100141085TDCME</v>
      </c>
      <c r="X55" t="str">
        <f t="shared" si="6"/>
        <v>0CME</v>
      </c>
    </row>
    <row r="56" spans="3:24" hidden="1" x14ac:dyDescent="0.2">
      <c r="C56">
        <v>1001</v>
      </c>
      <c r="D56" t="s">
        <v>199</v>
      </c>
      <c r="E56" t="s">
        <v>200</v>
      </c>
      <c r="F56" t="s">
        <v>262</v>
      </c>
      <c r="G56" s="1">
        <v>41085</v>
      </c>
      <c r="H56" t="s">
        <v>204</v>
      </c>
      <c r="I56">
        <v>34</v>
      </c>
      <c r="J56">
        <v>6.85</v>
      </c>
      <c r="K56" s="36">
        <v>20</v>
      </c>
      <c r="L56" s="36">
        <v>0</v>
      </c>
      <c r="M56">
        <v>0</v>
      </c>
      <c r="N56" t="s">
        <v>243</v>
      </c>
      <c r="O56" t="s">
        <v>243</v>
      </c>
      <c r="P56" t="s">
        <v>198</v>
      </c>
      <c r="Q56">
        <v>1</v>
      </c>
      <c r="R56" s="116">
        <f t="shared" si="0"/>
        <v>20</v>
      </c>
      <c r="S56">
        <f t="shared" si="1"/>
        <v>137</v>
      </c>
      <c r="T56" t="str">
        <f t="shared" si="2"/>
        <v>10014108530CME</v>
      </c>
      <c r="U56" t="str">
        <f t="shared" si="3"/>
        <v>14108530CME</v>
      </c>
      <c r="V56" t="str">
        <f t="shared" si="4"/>
        <v>141085TDCME</v>
      </c>
      <c r="W56" t="str">
        <f t="shared" si="5"/>
        <v>100141085TDCME</v>
      </c>
      <c r="X56" t="str">
        <f t="shared" si="6"/>
        <v>0CME</v>
      </c>
    </row>
    <row r="57" spans="3:24" hidden="1" x14ac:dyDescent="0.2">
      <c r="C57">
        <v>1001</v>
      </c>
      <c r="D57" t="s">
        <v>199</v>
      </c>
      <c r="E57" t="s">
        <v>200</v>
      </c>
      <c r="F57" t="s">
        <v>263</v>
      </c>
      <c r="G57" s="1">
        <v>41085</v>
      </c>
      <c r="H57" t="s">
        <v>204</v>
      </c>
      <c r="I57">
        <v>34</v>
      </c>
      <c r="J57">
        <v>6.85</v>
      </c>
      <c r="K57" s="36">
        <v>36.5</v>
      </c>
      <c r="L57" s="36">
        <v>0</v>
      </c>
      <c r="M57">
        <v>0</v>
      </c>
      <c r="N57" t="s">
        <v>243</v>
      </c>
      <c r="O57" t="s">
        <v>243</v>
      </c>
      <c r="P57" t="s">
        <v>198</v>
      </c>
      <c r="Q57">
        <v>1</v>
      </c>
      <c r="R57" s="116">
        <f t="shared" si="0"/>
        <v>36.5</v>
      </c>
      <c r="S57">
        <f t="shared" si="1"/>
        <v>250.02499999999998</v>
      </c>
      <c r="T57" t="str">
        <f t="shared" si="2"/>
        <v>10014108530CME</v>
      </c>
      <c r="U57" t="str">
        <f t="shared" si="3"/>
        <v>14108530CME</v>
      </c>
      <c r="V57" t="str">
        <f t="shared" si="4"/>
        <v>141085TDCME</v>
      </c>
      <c r="W57" t="str">
        <f t="shared" si="5"/>
        <v>100141085TDCME</v>
      </c>
      <c r="X57" t="str">
        <f t="shared" si="6"/>
        <v>0CME</v>
      </c>
    </row>
    <row r="58" spans="3:24" hidden="1" x14ac:dyDescent="0.2">
      <c r="C58">
        <v>1001</v>
      </c>
      <c r="D58" t="s">
        <v>199</v>
      </c>
      <c r="E58" t="s">
        <v>200</v>
      </c>
      <c r="F58" t="s">
        <v>264</v>
      </c>
      <c r="G58" s="1">
        <v>41085</v>
      </c>
      <c r="H58" t="s">
        <v>204</v>
      </c>
      <c r="I58">
        <v>34</v>
      </c>
      <c r="J58">
        <v>6.85</v>
      </c>
      <c r="K58" s="36">
        <v>245.55</v>
      </c>
      <c r="L58" s="36">
        <v>0</v>
      </c>
      <c r="M58">
        <v>0</v>
      </c>
      <c r="N58" t="s">
        <v>243</v>
      </c>
      <c r="O58" t="s">
        <v>243</v>
      </c>
      <c r="P58" t="s">
        <v>198</v>
      </c>
      <c r="Q58">
        <v>1</v>
      </c>
      <c r="R58" s="116">
        <f t="shared" si="0"/>
        <v>245.55</v>
      </c>
      <c r="S58">
        <f t="shared" si="1"/>
        <v>1682.0174999999999</v>
      </c>
      <c r="T58" t="str">
        <f t="shared" si="2"/>
        <v>10014108530CME</v>
      </c>
      <c r="U58" t="str">
        <f t="shared" si="3"/>
        <v>14108530CME</v>
      </c>
      <c r="V58" t="str">
        <f t="shared" si="4"/>
        <v>141085TDCME</v>
      </c>
      <c r="W58" t="str">
        <f t="shared" si="5"/>
        <v>100141085TDCME</v>
      </c>
      <c r="X58" t="str">
        <f t="shared" si="6"/>
        <v>0CME</v>
      </c>
    </row>
    <row r="59" spans="3:24" hidden="1" x14ac:dyDescent="0.2">
      <c r="C59">
        <v>1001</v>
      </c>
      <c r="D59" t="s">
        <v>199</v>
      </c>
      <c r="E59" t="s">
        <v>200</v>
      </c>
      <c r="F59" t="s">
        <v>265</v>
      </c>
      <c r="G59" s="1">
        <v>41085</v>
      </c>
      <c r="H59" t="s">
        <v>204</v>
      </c>
      <c r="I59">
        <v>34</v>
      </c>
      <c r="J59">
        <v>6.85</v>
      </c>
      <c r="K59" s="36">
        <v>3900</v>
      </c>
      <c r="L59" s="36">
        <v>0</v>
      </c>
      <c r="M59">
        <v>0</v>
      </c>
      <c r="N59" t="s">
        <v>243</v>
      </c>
      <c r="O59" t="s">
        <v>243</v>
      </c>
      <c r="P59" t="s">
        <v>198</v>
      </c>
      <c r="Q59">
        <v>1</v>
      </c>
      <c r="R59" s="116">
        <f t="shared" si="0"/>
        <v>3900</v>
      </c>
      <c r="S59">
        <f t="shared" si="1"/>
        <v>26715</v>
      </c>
      <c r="T59" t="str">
        <f t="shared" si="2"/>
        <v>10014108530CME</v>
      </c>
      <c r="U59" t="str">
        <f t="shared" si="3"/>
        <v>14108530CME</v>
      </c>
      <c r="V59" t="str">
        <f t="shared" si="4"/>
        <v>141085TDCME</v>
      </c>
      <c r="W59" t="str">
        <f t="shared" si="5"/>
        <v>100141085TDCME</v>
      </c>
      <c r="X59" t="str">
        <f t="shared" si="6"/>
        <v>0CME</v>
      </c>
    </row>
    <row r="60" spans="3:24" hidden="1" x14ac:dyDescent="0.2">
      <c r="C60">
        <v>1001</v>
      </c>
      <c r="D60" t="s">
        <v>199</v>
      </c>
      <c r="E60" t="s">
        <v>200</v>
      </c>
      <c r="F60" t="s">
        <v>266</v>
      </c>
      <c r="G60" s="1">
        <v>41085</v>
      </c>
      <c r="H60" t="s">
        <v>204</v>
      </c>
      <c r="I60">
        <v>34</v>
      </c>
      <c r="J60">
        <v>6.85</v>
      </c>
      <c r="K60" s="36">
        <v>1430.36</v>
      </c>
      <c r="L60" s="36">
        <v>0</v>
      </c>
      <c r="M60">
        <v>0</v>
      </c>
      <c r="N60" t="s">
        <v>243</v>
      </c>
      <c r="O60" t="s">
        <v>243</v>
      </c>
      <c r="P60" t="s">
        <v>198</v>
      </c>
      <c r="Q60">
        <v>1</v>
      </c>
      <c r="R60" s="116">
        <f t="shared" si="0"/>
        <v>1430.36</v>
      </c>
      <c r="S60">
        <f t="shared" si="1"/>
        <v>9797.9659999999985</v>
      </c>
      <c r="T60" t="str">
        <f t="shared" si="2"/>
        <v>10014108530CME</v>
      </c>
      <c r="U60" t="str">
        <f t="shared" si="3"/>
        <v>14108530CME</v>
      </c>
      <c r="V60" t="str">
        <f t="shared" si="4"/>
        <v>141085TDCME</v>
      </c>
      <c r="W60" t="str">
        <f t="shared" si="5"/>
        <v>100141085TDCME</v>
      </c>
      <c r="X60" t="str">
        <f t="shared" si="6"/>
        <v>0CME</v>
      </c>
    </row>
    <row r="61" spans="3:24" hidden="1" x14ac:dyDescent="0.2">
      <c r="C61">
        <v>1001</v>
      </c>
      <c r="D61" t="s">
        <v>199</v>
      </c>
      <c r="E61" t="s">
        <v>200</v>
      </c>
      <c r="F61" t="s">
        <v>267</v>
      </c>
      <c r="G61" s="1">
        <v>41085</v>
      </c>
      <c r="H61" t="s">
        <v>204</v>
      </c>
      <c r="I61">
        <v>34</v>
      </c>
      <c r="J61">
        <v>6.85</v>
      </c>
      <c r="K61" s="36">
        <v>116.79</v>
      </c>
      <c r="L61" s="36">
        <v>0</v>
      </c>
      <c r="M61">
        <v>0</v>
      </c>
      <c r="N61" t="s">
        <v>243</v>
      </c>
      <c r="O61" t="s">
        <v>243</v>
      </c>
      <c r="P61" t="s">
        <v>198</v>
      </c>
      <c r="Q61">
        <v>1</v>
      </c>
      <c r="R61" s="116">
        <f t="shared" si="0"/>
        <v>116.79</v>
      </c>
      <c r="S61">
        <f t="shared" si="1"/>
        <v>800.01149999999996</v>
      </c>
      <c r="T61" t="str">
        <f t="shared" si="2"/>
        <v>10014108530CME</v>
      </c>
      <c r="U61" t="str">
        <f t="shared" si="3"/>
        <v>14108530CME</v>
      </c>
      <c r="V61" t="str">
        <f t="shared" si="4"/>
        <v>141085TDCME</v>
      </c>
      <c r="W61" t="str">
        <f t="shared" si="5"/>
        <v>100141085TDCME</v>
      </c>
      <c r="X61" t="str">
        <f t="shared" si="6"/>
        <v>0CME</v>
      </c>
    </row>
    <row r="62" spans="3:24" hidden="1" x14ac:dyDescent="0.2">
      <c r="C62">
        <v>1001</v>
      </c>
      <c r="D62" t="s">
        <v>199</v>
      </c>
      <c r="E62" t="s">
        <v>200</v>
      </c>
      <c r="F62" t="s">
        <v>268</v>
      </c>
      <c r="G62" s="1">
        <v>41085</v>
      </c>
      <c r="H62" t="s">
        <v>204</v>
      </c>
      <c r="I62">
        <v>34</v>
      </c>
      <c r="J62">
        <v>6.85</v>
      </c>
      <c r="K62" s="36">
        <v>10</v>
      </c>
      <c r="L62" s="36">
        <v>0</v>
      </c>
      <c r="M62">
        <v>0</v>
      </c>
      <c r="N62" t="s">
        <v>243</v>
      </c>
      <c r="O62" t="s">
        <v>243</v>
      </c>
      <c r="P62" t="s">
        <v>198</v>
      </c>
      <c r="Q62">
        <v>1</v>
      </c>
      <c r="R62" s="116">
        <f t="shared" si="0"/>
        <v>10</v>
      </c>
      <c r="S62">
        <f t="shared" si="1"/>
        <v>68.5</v>
      </c>
      <c r="T62" t="str">
        <f t="shared" si="2"/>
        <v>10014108530CME</v>
      </c>
      <c r="U62" t="str">
        <f t="shared" si="3"/>
        <v>14108530CME</v>
      </c>
      <c r="V62" t="str">
        <f t="shared" si="4"/>
        <v>141085TDCME</v>
      </c>
      <c r="W62" t="str">
        <f t="shared" si="5"/>
        <v>100141085TDCME</v>
      </c>
      <c r="X62" t="str">
        <f t="shared" si="6"/>
        <v>0CME</v>
      </c>
    </row>
    <row r="63" spans="3:24" hidden="1" x14ac:dyDescent="0.2">
      <c r="C63">
        <v>1001</v>
      </c>
      <c r="D63" t="s">
        <v>199</v>
      </c>
      <c r="E63" t="s">
        <v>200</v>
      </c>
      <c r="F63" t="s">
        <v>269</v>
      </c>
      <c r="G63" s="1">
        <v>41085</v>
      </c>
      <c r="H63" t="s">
        <v>204</v>
      </c>
      <c r="I63">
        <v>34</v>
      </c>
      <c r="J63">
        <v>6.85</v>
      </c>
      <c r="K63" s="36">
        <v>726.09</v>
      </c>
      <c r="L63" s="36">
        <v>0</v>
      </c>
      <c r="M63">
        <v>0</v>
      </c>
      <c r="N63" t="s">
        <v>243</v>
      </c>
      <c r="O63" t="s">
        <v>243</v>
      </c>
      <c r="P63" t="s">
        <v>198</v>
      </c>
      <c r="Q63">
        <v>1</v>
      </c>
      <c r="R63" s="116">
        <f t="shared" si="0"/>
        <v>726.09</v>
      </c>
      <c r="S63">
        <f t="shared" si="1"/>
        <v>4973.7164999999995</v>
      </c>
      <c r="T63" t="str">
        <f t="shared" si="2"/>
        <v>10014108530CME</v>
      </c>
      <c r="U63" t="str">
        <f t="shared" si="3"/>
        <v>14108530CME</v>
      </c>
      <c r="V63" t="str">
        <f t="shared" si="4"/>
        <v>141085TDCME</v>
      </c>
      <c r="W63" t="str">
        <f t="shared" si="5"/>
        <v>100141085TDCME</v>
      </c>
      <c r="X63" t="str">
        <f t="shared" si="6"/>
        <v>0CME</v>
      </c>
    </row>
    <row r="64" spans="3:24" hidden="1" x14ac:dyDescent="0.2">
      <c r="C64">
        <v>1001</v>
      </c>
      <c r="D64" t="s">
        <v>199</v>
      </c>
      <c r="E64" t="s">
        <v>200</v>
      </c>
      <c r="F64" t="s">
        <v>716</v>
      </c>
      <c r="G64" s="1">
        <v>41085</v>
      </c>
      <c r="H64" t="s">
        <v>204</v>
      </c>
      <c r="I64">
        <v>34</v>
      </c>
      <c r="J64">
        <v>6.85</v>
      </c>
      <c r="K64" s="36">
        <v>141</v>
      </c>
      <c r="L64" s="36">
        <v>0</v>
      </c>
      <c r="M64">
        <v>0</v>
      </c>
      <c r="N64" t="s">
        <v>243</v>
      </c>
      <c r="O64" t="s">
        <v>243</v>
      </c>
      <c r="P64" t="s">
        <v>198</v>
      </c>
      <c r="Q64">
        <v>1</v>
      </c>
      <c r="R64" s="116">
        <f t="shared" si="0"/>
        <v>141</v>
      </c>
      <c r="S64">
        <f t="shared" si="1"/>
        <v>965.84999999999991</v>
      </c>
      <c r="T64" t="str">
        <f t="shared" si="2"/>
        <v>10014108530CME</v>
      </c>
      <c r="U64" t="str">
        <f t="shared" si="3"/>
        <v>14108530CME</v>
      </c>
      <c r="V64" t="str">
        <f t="shared" si="4"/>
        <v>141085TDCME</v>
      </c>
      <c r="W64" t="str">
        <f t="shared" si="5"/>
        <v>100141085TDCME</v>
      </c>
      <c r="X64" t="str">
        <f t="shared" si="6"/>
        <v>0CME</v>
      </c>
    </row>
    <row r="65" spans="3:24" hidden="1" x14ac:dyDescent="0.2">
      <c r="C65">
        <v>1001</v>
      </c>
      <c r="D65" t="s">
        <v>199</v>
      </c>
      <c r="E65" t="s">
        <v>200</v>
      </c>
      <c r="F65" t="s">
        <v>718</v>
      </c>
      <c r="G65" s="1">
        <v>41085</v>
      </c>
      <c r="H65" t="s">
        <v>204</v>
      </c>
      <c r="I65">
        <v>34</v>
      </c>
      <c r="J65">
        <v>6.85</v>
      </c>
      <c r="K65" s="36">
        <v>100</v>
      </c>
      <c r="L65" s="36">
        <v>0</v>
      </c>
      <c r="M65">
        <v>0</v>
      </c>
      <c r="N65" t="s">
        <v>243</v>
      </c>
      <c r="O65" t="s">
        <v>243</v>
      </c>
      <c r="P65" t="s">
        <v>198</v>
      </c>
      <c r="Q65">
        <v>1</v>
      </c>
      <c r="R65" s="116">
        <f t="shared" si="0"/>
        <v>100</v>
      </c>
      <c r="S65">
        <f t="shared" si="1"/>
        <v>685</v>
      </c>
      <c r="T65" t="str">
        <f t="shared" si="2"/>
        <v>10014108530CME</v>
      </c>
      <c r="U65" t="str">
        <f t="shared" si="3"/>
        <v>14108530CME</v>
      </c>
      <c r="V65" t="str">
        <f t="shared" si="4"/>
        <v>141085TDCME</v>
      </c>
      <c r="W65" t="str">
        <f t="shared" si="5"/>
        <v>100141085TDCME</v>
      </c>
      <c r="X65" t="str">
        <f t="shared" si="6"/>
        <v>0CME</v>
      </c>
    </row>
    <row r="66" spans="3:24" hidden="1" x14ac:dyDescent="0.2">
      <c r="C66">
        <v>1001</v>
      </c>
      <c r="D66" t="s">
        <v>199</v>
      </c>
      <c r="E66" t="s">
        <v>200</v>
      </c>
      <c r="F66" t="s">
        <v>270</v>
      </c>
      <c r="G66" s="1">
        <v>41085</v>
      </c>
      <c r="H66" t="s">
        <v>204</v>
      </c>
      <c r="I66">
        <v>34</v>
      </c>
      <c r="J66">
        <v>6.85</v>
      </c>
      <c r="K66" s="36">
        <v>199.13</v>
      </c>
      <c r="L66" s="36">
        <v>0</v>
      </c>
      <c r="M66">
        <v>0</v>
      </c>
      <c r="N66" t="s">
        <v>243</v>
      </c>
      <c r="O66" t="s">
        <v>243</v>
      </c>
      <c r="P66" t="s">
        <v>198</v>
      </c>
      <c r="Q66">
        <v>1</v>
      </c>
      <c r="R66" s="116">
        <f t="shared" si="0"/>
        <v>199.13</v>
      </c>
      <c r="S66">
        <f t="shared" si="1"/>
        <v>1364.0404999999998</v>
      </c>
      <c r="T66" t="str">
        <f t="shared" si="2"/>
        <v>10014108530CME</v>
      </c>
      <c r="U66" t="str">
        <f t="shared" si="3"/>
        <v>14108530CME</v>
      </c>
      <c r="V66" t="str">
        <f t="shared" si="4"/>
        <v>141085TDCME</v>
      </c>
      <c r="W66" t="str">
        <f t="shared" si="5"/>
        <v>100141085TDCME</v>
      </c>
      <c r="X66" t="str">
        <f t="shared" si="6"/>
        <v>0CME</v>
      </c>
    </row>
    <row r="67" spans="3:24" hidden="1" x14ac:dyDescent="0.2">
      <c r="C67">
        <v>1001</v>
      </c>
      <c r="D67" t="s">
        <v>199</v>
      </c>
      <c r="E67" t="s">
        <v>200</v>
      </c>
      <c r="F67" t="s">
        <v>271</v>
      </c>
      <c r="G67" s="1">
        <v>41085</v>
      </c>
      <c r="H67" t="s">
        <v>204</v>
      </c>
      <c r="I67">
        <v>34</v>
      </c>
      <c r="J67">
        <v>6.85</v>
      </c>
      <c r="K67" s="36">
        <v>291.93</v>
      </c>
      <c r="L67" s="36">
        <v>0</v>
      </c>
      <c r="M67">
        <v>0</v>
      </c>
      <c r="N67" t="s">
        <v>243</v>
      </c>
      <c r="O67" t="s">
        <v>243</v>
      </c>
      <c r="P67" t="s">
        <v>198</v>
      </c>
      <c r="Q67">
        <v>1</v>
      </c>
      <c r="R67" s="116">
        <f t="shared" si="0"/>
        <v>291.93</v>
      </c>
      <c r="S67">
        <f t="shared" si="1"/>
        <v>1999.7204999999999</v>
      </c>
      <c r="T67" t="str">
        <f t="shared" si="2"/>
        <v>10014108530CME</v>
      </c>
      <c r="U67" t="str">
        <f t="shared" si="3"/>
        <v>14108530CME</v>
      </c>
      <c r="V67" t="str">
        <f t="shared" si="4"/>
        <v>141085TDCME</v>
      </c>
      <c r="W67" t="str">
        <f t="shared" si="5"/>
        <v>100141085TDCME</v>
      </c>
      <c r="X67" t="str">
        <f t="shared" si="6"/>
        <v>0CME</v>
      </c>
    </row>
    <row r="68" spans="3:24" hidden="1" x14ac:dyDescent="0.2">
      <c r="C68">
        <v>1001</v>
      </c>
      <c r="D68" t="s">
        <v>199</v>
      </c>
      <c r="E68" t="s">
        <v>200</v>
      </c>
      <c r="F68" t="s">
        <v>272</v>
      </c>
      <c r="G68" s="1">
        <v>41085</v>
      </c>
      <c r="H68" t="s">
        <v>204</v>
      </c>
      <c r="I68">
        <v>34</v>
      </c>
      <c r="J68">
        <v>6.85</v>
      </c>
      <c r="K68" s="36">
        <v>27.44</v>
      </c>
      <c r="L68" s="36">
        <v>0</v>
      </c>
      <c r="M68">
        <v>0</v>
      </c>
      <c r="N68" t="s">
        <v>243</v>
      </c>
      <c r="O68" t="s">
        <v>243</v>
      </c>
      <c r="P68" t="s">
        <v>198</v>
      </c>
      <c r="Q68">
        <v>1</v>
      </c>
      <c r="R68" s="116">
        <f t="shared" si="0"/>
        <v>27.44</v>
      </c>
      <c r="S68">
        <f t="shared" si="1"/>
        <v>187.964</v>
      </c>
      <c r="T68" t="str">
        <f t="shared" si="2"/>
        <v>10014108530CME</v>
      </c>
      <c r="U68" t="str">
        <f t="shared" si="3"/>
        <v>14108530CME</v>
      </c>
      <c r="V68" t="str">
        <f t="shared" si="4"/>
        <v>141085TDCME</v>
      </c>
      <c r="W68" t="str">
        <f t="shared" si="5"/>
        <v>100141085TDCME</v>
      </c>
      <c r="X68" t="str">
        <f t="shared" si="6"/>
        <v>0CME</v>
      </c>
    </row>
    <row r="69" spans="3:24" hidden="1" x14ac:dyDescent="0.2">
      <c r="C69">
        <v>1001</v>
      </c>
      <c r="D69" t="s">
        <v>199</v>
      </c>
      <c r="E69" t="s">
        <v>200</v>
      </c>
      <c r="F69" t="s">
        <v>719</v>
      </c>
      <c r="G69" s="1">
        <v>41085</v>
      </c>
      <c r="H69" t="s">
        <v>204</v>
      </c>
      <c r="I69">
        <v>34</v>
      </c>
      <c r="J69">
        <v>6.85</v>
      </c>
      <c r="K69" s="36">
        <v>387.71</v>
      </c>
      <c r="L69" s="36">
        <v>0</v>
      </c>
      <c r="M69">
        <v>0</v>
      </c>
      <c r="N69" t="s">
        <v>243</v>
      </c>
      <c r="O69" t="s">
        <v>243</v>
      </c>
      <c r="P69" t="s">
        <v>198</v>
      </c>
      <c r="Q69">
        <v>1</v>
      </c>
      <c r="R69" s="116">
        <f t="shared" si="0"/>
        <v>387.71</v>
      </c>
      <c r="S69">
        <f t="shared" si="1"/>
        <v>2655.8134999999997</v>
      </c>
      <c r="T69" t="str">
        <f t="shared" si="2"/>
        <v>10014108530CME</v>
      </c>
      <c r="U69" t="str">
        <f t="shared" si="3"/>
        <v>14108530CME</v>
      </c>
      <c r="V69" t="str">
        <f t="shared" si="4"/>
        <v>141085TDCME</v>
      </c>
      <c r="W69" t="str">
        <f t="shared" si="5"/>
        <v>100141085TDCME</v>
      </c>
      <c r="X69" t="str">
        <f t="shared" si="6"/>
        <v>0CME</v>
      </c>
    </row>
    <row r="70" spans="3:24" hidden="1" x14ac:dyDescent="0.2">
      <c r="C70">
        <v>1001</v>
      </c>
      <c r="D70" t="s">
        <v>199</v>
      </c>
      <c r="E70" t="s">
        <v>200</v>
      </c>
      <c r="F70" t="s">
        <v>273</v>
      </c>
      <c r="G70" s="1">
        <v>41085</v>
      </c>
      <c r="H70" t="s">
        <v>204</v>
      </c>
      <c r="I70">
        <v>34</v>
      </c>
      <c r="J70">
        <v>6.85</v>
      </c>
      <c r="K70" s="36">
        <v>29.2</v>
      </c>
      <c r="L70" s="36">
        <v>0</v>
      </c>
      <c r="M70">
        <v>0</v>
      </c>
      <c r="N70" t="s">
        <v>243</v>
      </c>
      <c r="O70" t="s">
        <v>243</v>
      </c>
      <c r="P70" t="s">
        <v>198</v>
      </c>
      <c r="Q70">
        <v>1</v>
      </c>
      <c r="R70" s="116">
        <f t="shared" si="0"/>
        <v>29.2</v>
      </c>
      <c r="S70">
        <f t="shared" si="1"/>
        <v>200.01999999999998</v>
      </c>
      <c r="T70" t="str">
        <f t="shared" si="2"/>
        <v>10014108530CME</v>
      </c>
      <c r="U70" t="str">
        <f t="shared" si="3"/>
        <v>14108530CME</v>
      </c>
      <c r="V70" t="str">
        <f t="shared" si="4"/>
        <v>141085TDCME</v>
      </c>
      <c r="W70" t="str">
        <f t="shared" si="5"/>
        <v>100141085TDCME</v>
      </c>
      <c r="X70" t="str">
        <f t="shared" si="6"/>
        <v>0CME</v>
      </c>
    </row>
    <row r="71" spans="3:24" hidden="1" x14ac:dyDescent="0.2">
      <c r="C71">
        <v>1001</v>
      </c>
      <c r="D71" t="s">
        <v>199</v>
      </c>
      <c r="E71" t="s">
        <v>200</v>
      </c>
      <c r="F71" t="s">
        <v>274</v>
      </c>
      <c r="G71" s="1">
        <v>41085</v>
      </c>
      <c r="H71" t="s">
        <v>204</v>
      </c>
      <c r="I71">
        <v>34</v>
      </c>
      <c r="J71">
        <v>6.85</v>
      </c>
      <c r="K71" s="36">
        <v>2.92</v>
      </c>
      <c r="L71" s="36">
        <v>0</v>
      </c>
      <c r="M71">
        <v>0</v>
      </c>
      <c r="N71" t="s">
        <v>243</v>
      </c>
      <c r="O71" t="s">
        <v>243</v>
      </c>
      <c r="P71" t="s">
        <v>198</v>
      </c>
      <c r="Q71">
        <v>1</v>
      </c>
      <c r="R71" s="116">
        <f t="shared" si="0"/>
        <v>2.92</v>
      </c>
      <c r="S71">
        <f t="shared" si="1"/>
        <v>20.001999999999999</v>
      </c>
      <c r="T71" t="str">
        <f t="shared" si="2"/>
        <v>10014108530CME</v>
      </c>
      <c r="U71" t="str">
        <f t="shared" si="3"/>
        <v>14108530CME</v>
      </c>
      <c r="V71" t="str">
        <f t="shared" si="4"/>
        <v>141085TDCME</v>
      </c>
      <c r="W71" t="str">
        <f t="shared" si="5"/>
        <v>100141085TDCME</v>
      </c>
      <c r="X71" t="str">
        <f t="shared" si="6"/>
        <v>0CME</v>
      </c>
    </row>
    <row r="72" spans="3:24" hidden="1" x14ac:dyDescent="0.2">
      <c r="C72">
        <v>1001</v>
      </c>
      <c r="D72" t="s">
        <v>199</v>
      </c>
      <c r="E72" t="s">
        <v>200</v>
      </c>
      <c r="F72" t="s">
        <v>275</v>
      </c>
      <c r="G72" s="1">
        <v>41085</v>
      </c>
      <c r="H72" t="s">
        <v>204</v>
      </c>
      <c r="I72">
        <v>34</v>
      </c>
      <c r="J72">
        <v>6.85</v>
      </c>
      <c r="K72" s="36">
        <v>350</v>
      </c>
      <c r="L72" s="36">
        <v>0</v>
      </c>
      <c r="M72">
        <v>0</v>
      </c>
      <c r="N72" t="s">
        <v>243</v>
      </c>
      <c r="O72" t="s">
        <v>243</v>
      </c>
      <c r="P72" t="s">
        <v>198</v>
      </c>
      <c r="Q72">
        <v>1</v>
      </c>
      <c r="R72" s="116">
        <f t="shared" ref="R72:R135" si="7">+L72+K72</f>
        <v>350</v>
      </c>
      <c r="S72">
        <f t="shared" ref="S72:S135" si="8">+R72*J72</f>
        <v>2397.5</v>
      </c>
      <c r="T72" t="str">
        <f t="shared" ref="T72:T135" si="9">+C72&amp;G72&amp;E72&amp;H72</f>
        <v>10014108530CME</v>
      </c>
      <c r="U72" t="str">
        <f t="shared" ref="U72:U135" si="10">IF(C72=10001,"4"&amp;G72&amp;E72&amp;H72,LEFT(C72,1)&amp;G72&amp;E72&amp;H72)</f>
        <v>14108530CME</v>
      </c>
      <c r="V72" t="str">
        <f t="shared" ref="V72:V135" si="11">+LEFT(C72,1)&amp;G72&amp;IF(OR(E72="30",E72="31",E72="32"),"TD","")&amp;H72</f>
        <v>141085TDCME</v>
      </c>
      <c r="W72" t="str">
        <f t="shared" ref="W72:W135" si="12">C72&amp;G72&amp;IF(OR(E72="30",E72="31",E72="32"),"TD","")&amp;H72</f>
        <v>100141085TDCME</v>
      </c>
      <c r="X72" t="str">
        <f t="shared" ref="X72:X135" si="13">M72&amp;H72</f>
        <v>0CME</v>
      </c>
    </row>
    <row r="73" spans="3:24" hidden="1" x14ac:dyDescent="0.2">
      <c r="C73">
        <v>1001</v>
      </c>
      <c r="D73" t="s">
        <v>199</v>
      </c>
      <c r="E73" t="s">
        <v>200</v>
      </c>
      <c r="F73" t="s">
        <v>276</v>
      </c>
      <c r="G73" s="1">
        <v>41085</v>
      </c>
      <c r="H73" t="s">
        <v>204</v>
      </c>
      <c r="I73">
        <v>34</v>
      </c>
      <c r="J73">
        <v>6.85</v>
      </c>
      <c r="K73" s="36">
        <v>72.989999999999995</v>
      </c>
      <c r="L73" s="36">
        <v>0</v>
      </c>
      <c r="M73">
        <v>0</v>
      </c>
      <c r="N73" t="s">
        <v>243</v>
      </c>
      <c r="O73" t="s">
        <v>243</v>
      </c>
      <c r="P73" t="s">
        <v>198</v>
      </c>
      <c r="Q73">
        <v>1</v>
      </c>
      <c r="R73" s="116">
        <f t="shared" si="7"/>
        <v>72.989999999999995</v>
      </c>
      <c r="S73">
        <f t="shared" si="8"/>
        <v>499.98149999999993</v>
      </c>
      <c r="T73" t="str">
        <f t="shared" si="9"/>
        <v>10014108530CME</v>
      </c>
      <c r="U73" t="str">
        <f t="shared" si="10"/>
        <v>14108530CME</v>
      </c>
      <c r="V73" t="str">
        <f t="shared" si="11"/>
        <v>141085TDCME</v>
      </c>
      <c r="W73" t="str">
        <f t="shared" si="12"/>
        <v>100141085TDCME</v>
      </c>
      <c r="X73" t="str">
        <f t="shared" si="13"/>
        <v>0CME</v>
      </c>
    </row>
    <row r="74" spans="3:24" hidden="1" x14ac:dyDescent="0.2">
      <c r="C74">
        <v>1001</v>
      </c>
      <c r="D74" t="s">
        <v>199</v>
      </c>
      <c r="E74" t="s">
        <v>200</v>
      </c>
      <c r="F74" t="s">
        <v>277</v>
      </c>
      <c r="G74" s="1">
        <v>41085</v>
      </c>
      <c r="H74" t="s">
        <v>204</v>
      </c>
      <c r="I74">
        <v>34</v>
      </c>
      <c r="J74">
        <v>6.85</v>
      </c>
      <c r="K74" s="36">
        <v>850</v>
      </c>
      <c r="L74" s="36">
        <v>0</v>
      </c>
      <c r="M74">
        <v>0</v>
      </c>
      <c r="N74" t="s">
        <v>243</v>
      </c>
      <c r="O74" t="s">
        <v>243</v>
      </c>
      <c r="P74" t="s">
        <v>198</v>
      </c>
      <c r="Q74">
        <v>1</v>
      </c>
      <c r="R74" s="116">
        <f t="shared" si="7"/>
        <v>850</v>
      </c>
      <c r="S74">
        <f t="shared" si="8"/>
        <v>5822.5</v>
      </c>
      <c r="T74" t="str">
        <f t="shared" si="9"/>
        <v>10014108530CME</v>
      </c>
      <c r="U74" t="str">
        <f t="shared" si="10"/>
        <v>14108530CME</v>
      </c>
      <c r="V74" t="str">
        <f t="shared" si="11"/>
        <v>141085TDCME</v>
      </c>
      <c r="W74" t="str">
        <f t="shared" si="12"/>
        <v>100141085TDCME</v>
      </c>
      <c r="X74" t="str">
        <f t="shared" si="13"/>
        <v>0CME</v>
      </c>
    </row>
    <row r="75" spans="3:24" hidden="1" x14ac:dyDescent="0.2">
      <c r="C75">
        <v>1001</v>
      </c>
      <c r="D75" t="s">
        <v>199</v>
      </c>
      <c r="E75" t="s">
        <v>200</v>
      </c>
      <c r="F75" t="s">
        <v>278</v>
      </c>
      <c r="G75" s="1">
        <v>41085</v>
      </c>
      <c r="H75" t="s">
        <v>204</v>
      </c>
      <c r="I75">
        <v>34</v>
      </c>
      <c r="J75">
        <v>6.85</v>
      </c>
      <c r="K75" s="36">
        <v>26.28</v>
      </c>
      <c r="L75" s="36">
        <v>0</v>
      </c>
      <c r="M75">
        <v>0</v>
      </c>
      <c r="N75" t="s">
        <v>243</v>
      </c>
      <c r="O75" t="s">
        <v>243</v>
      </c>
      <c r="P75" t="s">
        <v>198</v>
      </c>
      <c r="Q75">
        <v>1</v>
      </c>
      <c r="R75" s="116">
        <f t="shared" si="7"/>
        <v>26.28</v>
      </c>
      <c r="S75">
        <f t="shared" si="8"/>
        <v>180.018</v>
      </c>
      <c r="T75" t="str">
        <f t="shared" si="9"/>
        <v>10014108530CME</v>
      </c>
      <c r="U75" t="str">
        <f t="shared" si="10"/>
        <v>14108530CME</v>
      </c>
      <c r="V75" t="str">
        <f t="shared" si="11"/>
        <v>141085TDCME</v>
      </c>
      <c r="W75" t="str">
        <f t="shared" si="12"/>
        <v>100141085TDCME</v>
      </c>
      <c r="X75" t="str">
        <f t="shared" si="13"/>
        <v>0CME</v>
      </c>
    </row>
    <row r="76" spans="3:24" hidden="1" x14ac:dyDescent="0.2">
      <c r="C76">
        <v>1001</v>
      </c>
      <c r="D76" t="s">
        <v>199</v>
      </c>
      <c r="E76" t="s">
        <v>200</v>
      </c>
      <c r="F76" t="s">
        <v>279</v>
      </c>
      <c r="G76" s="1">
        <v>41085</v>
      </c>
      <c r="H76" t="s">
        <v>204</v>
      </c>
      <c r="I76">
        <v>34</v>
      </c>
      <c r="J76">
        <v>6.85</v>
      </c>
      <c r="K76" s="36">
        <v>58.39</v>
      </c>
      <c r="L76" s="36">
        <v>0</v>
      </c>
      <c r="M76">
        <v>0</v>
      </c>
      <c r="N76" t="s">
        <v>243</v>
      </c>
      <c r="O76" t="s">
        <v>243</v>
      </c>
      <c r="P76" t="s">
        <v>198</v>
      </c>
      <c r="Q76">
        <v>1</v>
      </c>
      <c r="R76" s="116">
        <f t="shared" si="7"/>
        <v>58.39</v>
      </c>
      <c r="S76">
        <f t="shared" si="8"/>
        <v>399.97149999999999</v>
      </c>
      <c r="T76" t="str">
        <f t="shared" si="9"/>
        <v>10014108530CME</v>
      </c>
      <c r="U76" t="str">
        <f t="shared" si="10"/>
        <v>14108530CME</v>
      </c>
      <c r="V76" t="str">
        <f t="shared" si="11"/>
        <v>141085TDCME</v>
      </c>
      <c r="W76" t="str">
        <f t="shared" si="12"/>
        <v>100141085TDCME</v>
      </c>
      <c r="X76" t="str">
        <f t="shared" si="13"/>
        <v>0CME</v>
      </c>
    </row>
    <row r="77" spans="3:24" hidden="1" x14ac:dyDescent="0.2">
      <c r="C77">
        <v>1001</v>
      </c>
      <c r="D77" t="s">
        <v>199</v>
      </c>
      <c r="E77" t="s">
        <v>200</v>
      </c>
      <c r="F77" t="s">
        <v>280</v>
      </c>
      <c r="G77" s="1">
        <v>41085</v>
      </c>
      <c r="H77" t="s">
        <v>204</v>
      </c>
      <c r="I77">
        <v>34</v>
      </c>
      <c r="J77">
        <v>6.85</v>
      </c>
      <c r="K77" s="36">
        <v>20.440000000000001</v>
      </c>
      <c r="L77" s="36">
        <v>0</v>
      </c>
      <c r="M77">
        <v>0</v>
      </c>
      <c r="N77" t="s">
        <v>243</v>
      </c>
      <c r="O77" t="s">
        <v>243</v>
      </c>
      <c r="P77" t="s">
        <v>198</v>
      </c>
      <c r="Q77">
        <v>1</v>
      </c>
      <c r="R77" s="116">
        <f t="shared" si="7"/>
        <v>20.440000000000001</v>
      </c>
      <c r="S77">
        <f t="shared" si="8"/>
        <v>140.01400000000001</v>
      </c>
      <c r="T77" t="str">
        <f t="shared" si="9"/>
        <v>10014108530CME</v>
      </c>
      <c r="U77" t="str">
        <f t="shared" si="10"/>
        <v>14108530CME</v>
      </c>
      <c r="V77" t="str">
        <f t="shared" si="11"/>
        <v>141085TDCME</v>
      </c>
      <c r="W77" t="str">
        <f t="shared" si="12"/>
        <v>100141085TDCME</v>
      </c>
      <c r="X77" t="str">
        <f t="shared" si="13"/>
        <v>0CME</v>
      </c>
    </row>
    <row r="78" spans="3:24" hidden="1" x14ac:dyDescent="0.2">
      <c r="C78">
        <v>1001</v>
      </c>
      <c r="D78" t="s">
        <v>199</v>
      </c>
      <c r="E78" t="s">
        <v>200</v>
      </c>
      <c r="F78" t="s">
        <v>281</v>
      </c>
      <c r="G78" s="1">
        <v>41085</v>
      </c>
      <c r="H78" t="s">
        <v>204</v>
      </c>
      <c r="I78">
        <v>34</v>
      </c>
      <c r="J78">
        <v>6.85</v>
      </c>
      <c r="K78" s="36">
        <v>265.45</v>
      </c>
      <c r="L78" s="36">
        <v>0</v>
      </c>
      <c r="M78">
        <v>0</v>
      </c>
      <c r="N78" t="s">
        <v>243</v>
      </c>
      <c r="O78" t="s">
        <v>243</v>
      </c>
      <c r="P78" t="s">
        <v>198</v>
      </c>
      <c r="Q78">
        <v>1</v>
      </c>
      <c r="R78" s="116">
        <f t="shared" si="7"/>
        <v>265.45</v>
      </c>
      <c r="S78">
        <f t="shared" si="8"/>
        <v>1818.3324999999998</v>
      </c>
      <c r="T78" t="str">
        <f t="shared" si="9"/>
        <v>10014108530CME</v>
      </c>
      <c r="U78" t="str">
        <f t="shared" si="10"/>
        <v>14108530CME</v>
      </c>
      <c r="V78" t="str">
        <f t="shared" si="11"/>
        <v>141085TDCME</v>
      </c>
      <c r="W78" t="str">
        <f t="shared" si="12"/>
        <v>100141085TDCME</v>
      </c>
      <c r="X78" t="str">
        <f t="shared" si="13"/>
        <v>0CME</v>
      </c>
    </row>
    <row r="79" spans="3:24" hidden="1" x14ac:dyDescent="0.2">
      <c r="C79">
        <v>1001</v>
      </c>
      <c r="D79" t="s">
        <v>199</v>
      </c>
      <c r="E79" t="s">
        <v>200</v>
      </c>
      <c r="F79" t="s">
        <v>720</v>
      </c>
      <c r="G79" s="1">
        <v>41085</v>
      </c>
      <c r="H79" t="s">
        <v>204</v>
      </c>
      <c r="I79">
        <v>34</v>
      </c>
      <c r="J79">
        <v>6.85</v>
      </c>
      <c r="K79" s="36">
        <v>21.9</v>
      </c>
      <c r="L79" s="36">
        <v>0</v>
      </c>
      <c r="M79">
        <v>0</v>
      </c>
      <c r="N79" t="s">
        <v>243</v>
      </c>
      <c r="O79" t="s">
        <v>243</v>
      </c>
      <c r="P79" t="s">
        <v>198</v>
      </c>
      <c r="Q79">
        <v>1</v>
      </c>
      <c r="R79" s="116">
        <f t="shared" si="7"/>
        <v>21.9</v>
      </c>
      <c r="S79">
        <f t="shared" si="8"/>
        <v>150.01499999999999</v>
      </c>
      <c r="T79" t="str">
        <f t="shared" si="9"/>
        <v>10014108530CME</v>
      </c>
      <c r="U79" t="str">
        <f t="shared" si="10"/>
        <v>14108530CME</v>
      </c>
      <c r="V79" t="str">
        <f t="shared" si="11"/>
        <v>141085TDCME</v>
      </c>
      <c r="W79" t="str">
        <f t="shared" si="12"/>
        <v>100141085TDCME</v>
      </c>
      <c r="X79" t="str">
        <f t="shared" si="13"/>
        <v>0CME</v>
      </c>
    </row>
    <row r="80" spans="3:24" hidden="1" x14ac:dyDescent="0.2">
      <c r="C80">
        <v>1001</v>
      </c>
      <c r="D80" t="s">
        <v>199</v>
      </c>
      <c r="E80" t="s">
        <v>200</v>
      </c>
      <c r="F80" t="s">
        <v>349</v>
      </c>
      <c r="G80" s="1">
        <v>41085</v>
      </c>
      <c r="H80" t="s">
        <v>204</v>
      </c>
      <c r="I80">
        <v>34</v>
      </c>
      <c r="J80">
        <v>6.85</v>
      </c>
      <c r="K80" s="36">
        <v>29.2</v>
      </c>
      <c r="L80" s="36">
        <v>0</v>
      </c>
      <c r="M80">
        <v>0</v>
      </c>
      <c r="N80" t="s">
        <v>243</v>
      </c>
      <c r="O80" t="s">
        <v>243</v>
      </c>
      <c r="P80" t="s">
        <v>198</v>
      </c>
      <c r="Q80">
        <v>1</v>
      </c>
      <c r="R80" s="116">
        <f t="shared" si="7"/>
        <v>29.2</v>
      </c>
      <c r="S80">
        <f t="shared" si="8"/>
        <v>200.01999999999998</v>
      </c>
      <c r="T80" t="str">
        <f t="shared" si="9"/>
        <v>10014108530CME</v>
      </c>
      <c r="U80" t="str">
        <f t="shared" si="10"/>
        <v>14108530CME</v>
      </c>
      <c r="V80" t="str">
        <f t="shared" si="11"/>
        <v>141085TDCME</v>
      </c>
      <c r="W80" t="str">
        <f t="shared" si="12"/>
        <v>100141085TDCME</v>
      </c>
      <c r="X80" t="str">
        <f t="shared" si="13"/>
        <v>0CME</v>
      </c>
    </row>
    <row r="81" spans="3:24" hidden="1" x14ac:dyDescent="0.2">
      <c r="C81">
        <v>1001</v>
      </c>
      <c r="D81" t="s">
        <v>199</v>
      </c>
      <c r="E81" t="s">
        <v>200</v>
      </c>
      <c r="F81" t="s">
        <v>350</v>
      </c>
      <c r="G81" s="1">
        <v>41085</v>
      </c>
      <c r="H81" t="s">
        <v>204</v>
      </c>
      <c r="I81">
        <v>34</v>
      </c>
      <c r="J81">
        <v>6.85</v>
      </c>
      <c r="K81" s="36">
        <v>0.94</v>
      </c>
      <c r="L81" s="36">
        <v>0</v>
      </c>
      <c r="M81">
        <v>0</v>
      </c>
      <c r="N81" t="s">
        <v>243</v>
      </c>
      <c r="O81" t="s">
        <v>243</v>
      </c>
      <c r="P81" t="s">
        <v>198</v>
      </c>
      <c r="Q81">
        <v>1</v>
      </c>
      <c r="R81" s="116">
        <f t="shared" si="7"/>
        <v>0.94</v>
      </c>
      <c r="S81">
        <f t="shared" si="8"/>
        <v>6.4389999999999992</v>
      </c>
      <c r="T81" t="str">
        <f t="shared" si="9"/>
        <v>10014108530CME</v>
      </c>
      <c r="U81" t="str">
        <f t="shared" si="10"/>
        <v>14108530CME</v>
      </c>
      <c r="V81" t="str">
        <f t="shared" si="11"/>
        <v>141085TDCME</v>
      </c>
      <c r="W81" t="str">
        <f t="shared" si="12"/>
        <v>100141085TDCME</v>
      </c>
      <c r="X81" t="str">
        <f t="shared" si="13"/>
        <v>0CME</v>
      </c>
    </row>
    <row r="82" spans="3:24" hidden="1" x14ac:dyDescent="0.2">
      <c r="C82">
        <v>1001</v>
      </c>
      <c r="D82" t="s">
        <v>199</v>
      </c>
      <c r="E82" t="s">
        <v>200</v>
      </c>
      <c r="F82" t="s">
        <v>351</v>
      </c>
      <c r="G82" s="1">
        <v>41085</v>
      </c>
      <c r="H82" t="s">
        <v>204</v>
      </c>
      <c r="I82">
        <v>34</v>
      </c>
      <c r="J82">
        <v>6.85</v>
      </c>
      <c r="K82" s="36">
        <v>3200</v>
      </c>
      <c r="L82" s="36">
        <v>0</v>
      </c>
      <c r="M82">
        <v>0</v>
      </c>
      <c r="N82" t="s">
        <v>243</v>
      </c>
      <c r="O82" t="s">
        <v>243</v>
      </c>
      <c r="P82" t="s">
        <v>198</v>
      </c>
      <c r="Q82">
        <v>1</v>
      </c>
      <c r="R82" s="116">
        <f t="shared" si="7"/>
        <v>3200</v>
      </c>
      <c r="S82">
        <f t="shared" si="8"/>
        <v>21920</v>
      </c>
      <c r="T82" t="str">
        <f t="shared" si="9"/>
        <v>10014108530CME</v>
      </c>
      <c r="U82" t="str">
        <f t="shared" si="10"/>
        <v>14108530CME</v>
      </c>
      <c r="V82" t="str">
        <f t="shared" si="11"/>
        <v>141085TDCME</v>
      </c>
      <c r="W82" t="str">
        <f t="shared" si="12"/>
        <v>100141085TDCME</v>
      </c>
      <c r="X82" t="str">
        <f t="shared" si="13"/>
        <v>0CME</v>
      </c>
    </row>
    <row r="83" spans="3:24" hidden="1" x14ac:dyDescent="0.2">
      <c r="C83">
        <v>1001</v>
      </c>
      <c r="D83" t="s">
        <v>199</v>
      </c>
      <c r="E83" t="s">
        <v>200</v>
      </c>
      <c r="F83" t="s">
        <v>352</v>
      </c>
      <c r="G83" s="1">
        <v>41085</v>
      </c>
      <c r="H83" t="s">
        <v>204</v>
      </c>
      <c r="I83">
        <v>34</v>
      </c>
      <c r="J83">
        <v>6.85</v>
      </c>
      <c r="K83" s="36">
        <v>72.989999999999995</v>
      </c>
      <c r="L83" s="36">
        <v>0</v>
      </c>
      <c r="M83">
        <v>0</v>
      </c>
      <c r="N83" t="s">
        <v>243</v>
      </c>
      <c r="O83" t="s">
        <v>243</v>
      </c>
      <c r="P83" t="s">
        <v>198</v>
      </c>
      <c r="Q83">
        <v>1</v>
      </c>
      <c r="R83" s="116">
        <f t="shared" si="7"/>
        <v>72.989999999999995</v>
      </c>
      <c r="S83">
        <f t="shared" si="8"/>
        <v>499.98149999999993</v>
      </c>
      <c r="T83" t="str">
        <f t="shared" si="9"/>
        <v>10014108530CME</v>
      </c>
      <c r="U83" t="str">
        <f t="shared" si="10"/>
        <v>14108530CME</v>
      </c>
      <c r="V83" t="str">
        <f t="shared" si="11"/>
        <v>141085TDCME</v>
      </c>
      <c r="W83" t="str">
        <f t="shared" si="12"/>
        <v>100141085TDCME</v>
      </c>
      <c r="X83" t="str">
        <f t="shared" si="13"/>
        <v>0CME</v>
      </c>
    </row>
    <row r="84" spans="3:24" hidden="1" x14ac:dyDescent="0.2">
      <c r="C84">
        <v>1001</v>
      </c>
      <c r="D84" t="s">
        <v>199</v>
      </c>
      <c r="E84" t="s">
        <v>200</v>
      </c>
      <c r="F84" t="s">
        <v>353</v>
      </c>
      <c r="G84" s="1">
        <v>41085</v>
      </c>
      <c r="H84" t="s">
        <v>204</v>
      </c>
      <c r="I84">
        <v>34</v>
      </c>
      <c r="J84">
        <v>6.85</v>
      </c>
      <c r="K84" s="36">
        <v>0.15</v>
      </c>
      <c r="L84" s="36">
        <v>0</v>
      </c>
      <c r="M84">
        <v>0</v>
      </c>
      <c r="N84" t="s">
        <v>243</v>
      </c>
      <c r="O84" t="s">
        <v>243</v>
      </c>
      <c r="P84" t="s">
        <v>198</v>
      </c>
      <c r="Q84">
        <v>1</v>
      </c>
      <c r="R84" s="116">
        <f t="shared" si="7"/>
        <v>0.15</v>
      </c>
      <c r="S84">
        <f t="shared" si="8"/>
        <v>1.0274999999999999</v>
      </c>
      <c r="T84" t="str">
        <f t="shared" si="9"/>
        <v>10014108530CME</v>
      </c>
      <c r="U84" t="str">
        <f t="shared" si="10"/>
        <v>14108530CME</v>
      </c>
      <c r="V84" t="str">
        <f t="shared" si="11"/>
        <v>141085TDCME</v>
      </c>
      <c r="W84" t="str">
        <f t="shared" si="12"/>
        <v>100141085TDCME</v>
      </c>
      <c r="X84" t="str">
        <f t="shared" si="13"/>
        <v>0CME</v>
      </c>
    </row>
    <row r="85" spans="3:24" hidden="1" x14ac:dyDescent="0.2">
      <c r="C85">
        <v>1001</v>
      </c>
      <c r="D85" t="s">
        <v>199</v>
      </c>
      <c r="E85" t="s">
        <v>200</v>
      </c>
      <c r="F85" t="s">
        <v>354</v>
      </c>
      <c r="G85" s="1">
        <v>41085</v>
      </c>
      <c r="H85" t="s">
        <v>204</v>
      </c>
      <c r="I85">
        <v>34</v>
      </c>
      <c r="J85">
        <v>6.85</v>
      </c>
      <c r="K85" s="36">
        <v>145.99</v>
      </c>
      <c r="L85" s="36">
        <v>0</v>
      </c>
      <c r="M85">
        <v>0</v>
      </c>
      <c r="N85" t="s">
        <v>243</v>
      </c>
      <c r="O85" t="s">
        <v>243</v>
      </c>
      <c r="P85" t="s">
        <v>198</v>
      </c>
      <c r="Q85">
        <v>1</v>
      </c>
      <c r="R85" s="116">
        <f t="shared" si="7"/>
        <v>145.99</v>
      </c>
      <c r="S85">
        <f t="shared" si="8"/>
        <v>1000.0315000000001</v>
      </c>
      <c r="T85" t="str">
        <f t="shared" si="9"/>
        <v>10014108530CME</v>
      </c>
      <c r="U85" t="str">
        <f t="shared" si="10"/>
        <v>14108530CME</v>
      </c>
      <c r="V85" t="str">
        <f t="shared" si="11"/>
        <v>141085TDCME</v>
      </c>
      <c r="W85" t="str">
        <f t="shared" si="12"/>
        <v>100141085TDCME</v>
      </c>
      <c r="X85" t="str">
        <f t="shared" si="13"/>
        <v>0CME</v>
      </c>
    </row>
    <row r="86" spans="3:24" hidden="1" x14ac:dyDescent="0.2">
      <c r="C86">
        <v>1001</v>
      </c>
      <c r="D86" t="s">
        <v>199</v>
      </c>
      <c r="E86" t="s">
        <v>200</v>
      </c>
      <c r="F86" t="s">
        <v>355</v>
      </c>
      <c r="G86" s="1">
        <v>41085</v>
      </c>
      <c r="H86" t="s">
        <v>204</v>
      </c>
      <c r="I86">
        <v>34</v>
      </c>
      <c r="J86">
        <v>6.85</v>
      </c>
      <c r="K86" s="36">
        <v>175.2</v>
      </c>
      <c r="L86" s="36">
        <v>0</v>
      </c>
      <c r="M86">
        <v>0</v>
      </c>
      <c r="N86" t="s">
        <v>243</v>
      </c>
      <c r="O86" t="s">
        <v>243</v>
      </c>
      <c r="P86" t="s">
        <v>198</v>
      </c>
      <c r="Q86">
        <v>1</v>
      </c>
      <c r="R86" s="116">
        <f t="shared" si="7"/>
        <v>175.2</v>
      </c>
      <c r="S86">
        <f t="shared" si="8"/>
        <v>1200.1199999999999</v>
      </c>
      <c r="T86" t="str">
        <f t="shared" si="9"/>
        <v>10014108530CME</v>
      </c>
      <c r="U86" t="str">
        <f t="shared" si="10"/>
        <v>14108530CME</v>
      </c>
      <c r="V86" t="str">
        <f t="shared" si="11"/>
        <v>141085TDCME</v>
      </c>
      <c r="W86" t="str">
        <f t="shared" si="12"/>
        <v>100141085TDCME</v>
      </c>
      <c r="X86" t="str">
        <f t="shared" si="13"/>
        <v>0CME</v>
      </c>
    </row>
    <row r="87" spans="3:24" hidden="1" x14ac:dyDescent="0.2">
      <c r="C87">
        <v>1001</v>
      </c>
      <c r="D87" t="s">
        <v>199</v>
      </c>
      <c r="E87" t="s">
        <v>200</v>
      </c>
      <c r="F87" t="s">
        <v>356</v>
      </c>
      <c r="G87" s="1">
        <v>41085</v>
      </c>
      <c r="H87" t="s">
        <v>204</v>
      </c>
      <c r="I87">
        <v>34</v>
      </c>
      <c r="J87">
        <v>6.85</v>
      </c>
      <c r="K87" s="36">
        <v>102.86</v>
      </c>
      <c r="L87" s="36">
        <v>0</v>
      </c>
      <c r="M87">
        <v>0</v>
      </c>
      <c r="N87" t="s">
        <v>243</v>
      </c>
      <c r="O87" t="s">
        <v>243</v>
      </c>
      <c r="P87" t="s">
        <v>198</v>
      </c>
      <c r="Q87">
        <v>1</v>
      </c>
      <c r="R87" s="116">
        <f t="shared" si="7"/>
        <v>102.86</v>
      </c>
      <c r="S87">
        <f t="shared" si="8"/>
        <v>704.59100000000001</v>
      </c>
      <c r="T87" t="str">
        <f t="shared" si="9"/>
        <v>10014108530CME</v>
      </c>
      <c r="U87" t="str">
        <f t="shared" si="10"/>
        <v>14108530CME</v>
      </c>
      <c r="V87" t="str">
        <f t="shared" si="11"/>
        <v>141085TDCME</v>
      </c>
      <c r="W87" t="str">
        <f t="shared" si="12"/>
        <v>100141085TDCME</v>
      </c>
      <c r="X87" t="str">
        <f t="shared" si="13"/>
        <v>0CME</v>
      </c>
    </row>
    <row r="88" spans="3:24" hidden="1" x14ac:dyDescent="0.2">
      <c r="C88">
        <v>1001</v>
      </c>
      <c r="D88" t="s">
        <v>199</v>
      </c>
      <c r="E88" t="s">
        <v>200</v>
      </c>
      <c r="F88" t="s">
        <v>357</v>
      </c>
      <c r="G88" s="1">
        <v>41085</v>
      </c>
      <c r="H88" t="s">
        <v>204</v>
      </c>
      <c r="I88">
        <v>34</v>
      </c>
      <c r="J88">
        <v>6.85</v>
      </c>
      <c r="K88" s="36">
        <v>72.3</v>
      </c>
      <c r="L88" s="36">
        <v>0</v>
      </c>
      <c r="M88">
        <v>0</v>
      </c>
      <c r="N88" t="s">
        <v>243</v>
      </c>
      <c r="O88" t="s">
        <v>243</v>
      </c>
      <c r="P88" t="s">
        <v>198</v>
      </c>
      <c r="Q88">
        <v>1</v>
      </c>
      <c r="R88" s="116">
        <f t="shared" si="7"/>
        <v>72.3</v>
      </c>
      <c r="S88">
        <f t="shared" si="8"/>
        <v>495.25499999999994</v>
      </c>
      <c r="T88" t="str">
        <f t="shared" si="9"/>
        <v>10014108530CME</v>
      </c>
      <c r="U88" t="str">
        <f t="shared" si="10"/>
        <v>14108530CME</v>
      </c>
      <c r="V88" t="str">
        <f t="shared" si="11"/>
        <v>141085TDCME</v>
      </c>
      <c r="W88" t="str">
        <f t="shared" si="12"/>
        <v>100141085TDCME</v>
      </c>
      <c r="X88" t="str">
        <f t="shared" si="13"/>
        <v>0CME</v>
      </c>
    </row>
    <row r="89" spans="3:24" hidden="1" x14ac:dyDescent="0.2">
      <c r="C89">
        <v>1001</v>
      </c>
      <c r="D89" t="s">
        <v>199</v>
      </c>
      <c r="E89" t="s">
        <v>200</v>
      </c>
      <c r="F89" t="s">
        <v>358</v>
      </c>
      <c r="G89" s="1">
        <v>41085</v>
      </c>
      <c r="H89" t="s">
        <v>204</v>
      </c>
      <c r="I89">
        <v>34</v>
      </c>
      <c r="J89">
        <v>6.85</v>
      </c>
      <c r="K89" s="36">
        <v>860.59</v>
      </c>
      <c r="L89" s="36">
        <v>0</v>
      </c>
      <c r="M89">
        <v>0</v>
      </c>
      <c r="N89" t="s">
        <v>243</v>
      </c>
      <c r="O89" t="s">
        <v>243</v>
      </c>
      <c r="P89" t="s">
        <v>198</v>
      </c>
      <c r="Q89">
        <v>1</v>
      </c>
      <c r="R89" s="116">
        <f t="shared" si="7"/>
        <v>860.59</v>
      </c>
      <c r="S89">
        <f t="shared" si="8"/>
        <v>5895.0415000000003</v>
      </c>
      <c r="T89" t="str">
        <f t="shared" si="9"/>
        <v>10014108530CME</v>
      </c>
      <c r="U89" t="str">
        <f t="shared" si="10"/>
        <v>14108530CME</v>
      </c>
      <c r="V89" t="str">
        <f t="shared" si="11"/>
        <v>141085TDCME</v>
      </c>
      <c r="W89" t="str">
        <f t="shared" si="12"/>
        <v>100141085TDCME</v>
      </c>
      <c r="X89" t="str">
        <f t="shared" si="13"/>
        <v>0CME</v>
      </c>
    </row>
    <row r="90" spans="3:24" hidden="1" x14ac:dyDescent="0.2">
      <c r="C90">
        <v>1001</v>
      </c>
      <c r="D90" t="s">
        <v>199</v>
      </c>
      <c r="E90" t="s">
        <v>200</v>
      </c>
      <c r="F90" t="s">
        <v>359</v>
      </c>
      <c r="G90" s="1">
        <v>41085</v>
      </c>
      <c r="H90" t="s">
        <v>204</v>
      </c>
      <c r="I90">
        <v>34</v>
      </c>
      <c r="J90">
        <v>6.85</v>
      </c>
      <c r="K90" s="36">
        <v>2341.77</v>
      </c>
      <c r="L90" s="36">
        <v>0</v>
      </c>
      <c r="M90">
        <v>0</v>
      </c>
      <c r="N90" t="s">
        <v>243</v>
      </c>
      <c r="O90" t="s">
        <v>243</v>
      </c>
      <c r="P90" t="s">
        <v>198</v>
      </c>
      <c r="Q90">
        <v>1</v>
      </c>
      <c r="R90" s="116">
        <f t="shared" si="7"/>
        <v>2341.77</v>
      </c>
      <c r="S90">
        <f t="shared" si="8"/>
        <v>16041.1245</v>
      </c>
      <c r="T90" t="str">
        <f t="shared" si="9"/>
        <v>10014108530CME</v>
      </c>
      <c r="U90" t="str">
        <f t="shared" si="10"/>
        <v>14108530CME</v>
      </c>
      <c r="V90" t="str">
        <f t="shared" si="11"/>
        <v>141085TDCME</v>
      </c>
      <c r="W90" t="str">
        <f t="shared" si="12"/>
        <v>100141085TDCME</v>
      </c>
      <c r="X90" t="str">
        <f t="shared" si="13"/>
        <v>0CME</v>
      </c>
    </row>
    <row r="91" spans="3:24" hidden="1" x14ac:dyDescent="0.2">
      <c r="C91">
        <v>1001</v>
      </c>
      <c r="D91" t="s">
        <v>199</v>
      </c>
      <c r="E91" t="s">
        <v>200</v>
      </c>
      <c r="F91" t="s">
        <v>360</v>
      </c>
      <c r="G91" s="1">
        <v>41085</v>
      </c>
      <c r="H91" t="s">
        <v>204</v>
      </c>
      <c r="I91">
        <v>34</v>
      </c>
      <c r="J91">
        <v>6.85</v>
      </c>
      <c r="K91" s="36">
        <v>5.84</v>
      </c>
      <c r="L91" s="36">
        <v>0</v>
      </c>
      <c r="M91">
        <v>0</v>
      </c>
      <c r="N91" t="s">
        <v>243</v>
      </c>
      <c r="O91" t="s">
        <v>243</v>
      </c>
      <c r="P91" t="s">
        <v>198</v>
      </c>
      <c r="Q91">
        <v>1</v>
      </c>
      <c r="R91" s="116">
        <f t="shared" si="7"/>
        <v>5.84</v>
      </c>
      <c r="S91">
        <f t="shared" si="8"/>
        <v>40.003999999999998</v>
      </c>
      <c r="T91" t="str">
        <f t="shared" si="9"/>
        <v>10014108530CME</v>
      </c>
      <c r="U91" t="str">
        <f t="shared" si="10"/>
        <v>14108530CME</v>
      </c>
      <c r="V91" t="str">
        <f t="shared" si="11"/>
        <v>141085TDCME</v>
      </c>
      <c r="W91" t="str">
        <f t="shared" si="12"/>
        <v>100141085TDCME</v>
      </c>
      <c r="X91" t="str">
        <f t="shared" si="13"/>
        <v>0CME</v>
      </c>
    </row>
    <row r="92" spans="3:24" hidden="1" x14ac:dyDescent="0.2">
      <c r="C92">
        <v>1001</v>
      </c>
      <c r="D92" t="s">
        <v>199</v>
      </c>
      <c r="E92" t="s">
        <v>200</v>
      </c>
      <c r="F92" t="s">
        <v>361</v>
      </c>
      <c r="G92" s="1">
        <v>41085</v>
      </c>
      <c r="H92" t="s">
        <v>204</v>
      </c>
      <c r="I92">
        <v>34</v>
      </c>
      <c r="J92">
        <v>6.85</v>
      </c>
      <c r="K92" s="36">
        <v>14.6</v>
      </c>
      <c r="L92" s="36">
        <v>0</v>
      </c>
      <c r="M92">
        <v>0</v>
      </c>
      <c r="N92" t="s">
        <v>243</v>
      </c>
      <c r="O92" t="s">
        <v>243</v>
      </c>
      <c r="P92" t="s">
        <v>198</v>
      </c>
      <c r="Q92">
        <v>1</v>
      </c>
      <c r="R92" s="116">
        <f t="shared" si="7"/>
        <v>14.6</v>
      </c>
      <c r="S92">
        <f t="shared" si="8"/>
        <v>100.00999999999999</v>
      </c>
      <c r="T92" t="str">
        <f t="shared" si="9"/>
        <v>10014108530CME</v>
      </c>
      <c r="U92" t="str">
        <f t="shared" si="10"/>
        <v>14108530CME</v>
      </c>
      <c r="V92" t="str">
        <f t="shared" si="11"/>
        <v>141085TDCME</v>
      </c>
      <c r="W92" t="str">
        <f t="shared" si="12"/>
        <v>100141085TDCME</v>
      </c>
      <c r="X92" t="str">
        <f t="shared" si="13"/>
        <v>0CME</v>
      </c>
    </row>
    <row r="93" spans="3:24" hidden="1" x14ac:dyDescent="0.2">
      <c r="C93">
        <v>1001</v>
      </c>
      <c r="D93" t="s">
        <v>199</v>
      </c>
      <c r="E93" t="s">
        <v>200</v>
      </c>
      <c r="F93" t="s">
        <v>362</v>
      </c>
      <c r="G93" s="1">
        <v>41085</v>
      </c>
      <c r="H93" t="s">
        <v>204</v>
      </c>
      <c r="I93">
        <v>34</v>
      </c>
      <c r="J93">
        <v>6.85</v>
      </c>
      <c r="K93" s="36">
        <v>729.91</v>
      </c>
      <c r="L93" s="36">
        <v>0</v>
      </c>
      <c r="M93">
        <v>0</v>
      </c>
      <c r="N93" t="s">
        <v>243</v>
      </c>
      <c r="O93" t="s">
        <v>243</v>
      </c>
      <c r="P93" t="s">
        <v>198</v>
      </c>
      <c r="Q93">
        <v>1</v>
      </c>
      <c r="R93" s="116">
        <f t="shared" si="7"/>
        <v>729.91</v>
      </c>
      <c r="S93">
        <f t="shared" si="8"/>
        <v>4999.8834999999999</v>
      </c>
      <c r="T93" t="str">
        <f t="shared" si="9"/>
        <v>10014108530CME</v>
      </c>
      <c r="U93" t="str">
        <f t="shared" si="10"/>
        <v>14108530CME</v>
      </c>
      <c r="V93" t="str">
        <f t="shared" si="11"/>
        <v>141085TDCME</v>
      </c>
      <c r="W93" t="str">
        <f t="shared" si="12"/>
        <v>100141085TDCME</v>
      </c>
      <c r="X93" t="str">
        <f t="shared" si="13"/>
        <v>0CME</v>
      </c>
    </row>
    <row r="94" spans="3:24" hidden="1" x14ac:dyDescent="0.2">
      <c r="C94">
        <v>1001</v>
      </c>
      <c r="D94" t="s">
        <v>199</v>
      </c>
      <c r="E94" t="s">
        <v>200</v>
      </c>
      <c r="F94" t="s">
        <v>364</v>
      </c>
      <c r="G94" s="1">
        <v>41085</v>
      </c>
      <c r="H94" t="s">
        <v>204</v>
      </c>
      <c r="I94">
        <v>34</v>
      </c>
      <c r="J94">
        <v>6.85</v>
      </c>
      <c r="K94" s="36">
        <v>0.59</v>
      </c>
      <c r="L94" s="36">
        <v>0</v>
      </c>
      <c r="M94">
        <v>0</v>
      </c>
      <c r="N94" t="s">
        <v>243</v>
      </c>
      <c r="O94" t="s">
        <v>243</v>
      </c>
      <c r="P94" t="s">
        <v>198</v>
      </c>
      <c r="Q94">
        <v>1</v>
      </c>
      <c r="R94" s="116">
        <f t="shared" si="7"/>
        <v>0.59</v>
      </c>
      <c r="S94">
        <f t="shared" si="8"/>
        <v>4.0414999999999992</v>
      </c>
      <c r="T94" t="str">
        <f t="shared" si="9"/>
        <v>10014108530CME</v>
      </c>
      <c r="U94" t="str">
        <f t="shared" si="10"/>
        <v>14108530CME</v>
      </c>
      <c r="V94" t="str">
        <f t="shared" si="11"/>
        <v>141085TDCME</v>
      </c>
      <c r="W94" t="str">
        <f t="shared" si="12"/>
        <v>100141085TDCME</v>
      </c>
      <c r="X94" t="str">
        <f t="shared" si="13"/>
        <v>0CME</v>
      </c>
    </row>
    <row r="95" spans="3:24" hidden="1" x14ac:dyDescent="0.2">
      <c r="C95">
        <v>1001</v>
      </c>
      <c r="D95" t="s">
        <v>199</v>
      </c>
      <c r="E95" t="s">
        <v>200</v>
      </c>
      <c r="F95" t="s">
        <v>365</v>
      </c>
      <c r="G95" s="1">
        <v>41085</v>
      </c>
      <c r="H95" t="s">
        <v>202</v>
      </c>
      <c r="I95">
        <v>34</v>
      </c>
      <c r="J95">
        <v>6.97</v>
      </c>
      <c r="K95" s="36">
        <v>0</v>
      </c>
      <c r="L95" s="36">
        <v>595.55999999999995</v>
      </c>
      <c r="M95">
        <v>0</v>
      </c>
      <c r="N95" t="s">
        <v>243</v>
      </c>
      <c r="O95" t="s">
        <v>243</v>
      </c>
      <c r="P95" t="s">
        <v>198</v>
      </c>
      <c r="Q95">
        <v>1</v>
      </c>
      <c r="R95" s="116">
        <f t="shared" si="7"/>
        <v>595.55999999999995</v>
      </c>
      <c r="S95">
        <f t="shared" si="8"/>
        <v>4151.0531999999994</v>
      </c>
      <c r="T95" t="str">
        <f t="shared" si="9"/>
        <v>10014108530VME</v>
      </c>
      <c r="U95" t="str">
        <f t="shared" si="10"/>
        <v>14108530VME</v>
      </c>
      <c r="V95" t="str">
        <f t="shared" si="11"/>
        <v>141085TDVME</v>
      </c>
      <c r="W95" t="str">
        <f t="shared" si="12"/>
        <v>100141085TDVME</v>
      </c>
      <c r="X95" t="str">
        <f t="shared" si="13"/>
        <v>0VME</v>
      </c>
    </row>
    <row r="96" spans="3:24" hidden="1" x14ac:dyDescent="0.2">
      <c r="C96">
        <v>1001</v>
      </c>
      <c r="D96" t="s">
        <v>199</v>
      </c>
      <c r="E96" t="s">
        <v>200</v>
      </c>
      <c r="F96" t="s">
        <v>366</v>
      </c>
      <c r="G96" s="1">
        <v>41085</v>
      </c>
      <c r="H96" t="s">
        <v>202</v>
      </c>
      <c r="I96">
        <v>34</v>
      </c>
      <c r="J96">
        <v>6.97</v>
      </c>
      <c r="K96" s="36">
        <v>0</v>
      </c>
      <c r="L96" s="36">
        <v>55767.26</v>
      </c>
      <c r="M96">
        <v>0</v>
      </c>
      <c r="N96" t="s">
        <v>243</v>
      </c>
      <c r="O96" t="s">
        <v>243</v>
      </c>
      <c r="P96" t="s">
        <v>198</v>
      </c>
      <c r="Q96">
        <v>1</v>
      </c>
      <c r="R96" s="116">
        <f t="shared" si="7"/>
        <v>55767.26</v>
      </c>
      <c r="S96">
        <f t="shared" si="8"/>
        <v>388697.80219999998</v>
      </c>
      <c r="T96" t="str">
        <f t="shared" si="9"/>
        <v>10014108530VME</v>
      </c>
      <c r="U96" t="str">
        <f t="shared" si="10"/>
        <v>14108530VME</v>
      </c>
      <c r="V96" t="str">
        <f t="shared" si="11"/>
        <v>141085TDVME</v>
      </c>
      <c r="W96" t="str">
        <f t="shared" si="12"/>
        <v>100141085TDVME</v>
      </c>
      <c r="X96" t="str">
        <f t="shared" si="13"/>
        <v>0VME</v>
      </c>
    </row>
    <row r="97" spans="3:24" hidden="1" x14ac:dyDescent="0.2">
      <c r="C97">
        <v>1001</v>
      </c>
      <c r="D97" t="s">
        <v>199</v>
      </c>
      <c r="E97" t="s">
        <v>200</v>
      </c>
      <c r="F97" t="s">
        <v>367</v>
      </c>
      <c r="G97" s="1">
        <v>41085</v>
      </c>
      <c r="H97" t="s">
        <v>202</v>
      </c>
      <c r="I97">
        <v>34</v>
      </c>
      <c r="J97">
        <v>6.97</v>
      </c>
      <c r="K97" s="36">
        <v>0</v>
      </c>
      <c r="L97" s="36">
        <v>143.9</v>
      </c>
      <c r="M97">
        <v>0</v>
      </c>
      <c r="N97" t="s">
        <v>243</v>
      </c>
      <c r="O97" t="s">
        <v>243</v>
      </c>
      <c r="P97" t="s">
        <v>198</v>
      </c>
      <c r="Q97">
        <v>1</v>
      </c>
      <c r="R97" s="116">
        <f t="shared" si="7"/>
        <v>143.9</v>
      </c>
      <c r="S97">
        <f t="shared" si="8"/>
        <v>1002.9829999999999</v>
      </c>
      <c r="T97" t="str">
        <f t="shared" si="9"/>
        <v>10014108530VME</v>
      </c>
      <c r="U97" t="str">
        <f t="shared" si="10"/>
        <v>14108530VME</v>
      </c>
      <c r="V97" t="str">
        <f t="shared" si="11"/>
        <v>141085TDVME</v>
      </c>
      <c r="W97" t="str">
        <f t="shared" si="12"/>
        <v>100141085TDVME</v>
      </c>
      <c r="X97" t="str">
        <f t="shared" si="13"/>
        <v>0VME</v>
      </c>
    </row>
    <row r="98" spans="3:24" hidden="1" x14ac:dyDescent="0.2">
      <c r="C98">
        <v>1001</v>
      </c>
      <c r="D98" t="s">
        <v>199</v>
      </c>
      <c r="E98" t="s">
        <v>200</v>
      </c>
      <c r="F98" t="s">
        <v>368</v>
      </c>
      <c r="G98" s="1">
        <v>41085</v>
      </c>
      <c r="H98" t="s">
        <v>202</v>
      </c>
      <c r="I98">
        <v>34</v>
      </c>
      <c r="J98">
        <v>6.97</v>
      </c>
      <c r="K98" s="36">
        <v>0</v>
      </c>
      <c r="L98" s="36">
        <v>2194.09</v>
      </c>
      <c r="M98">
        <v>0</v>
      </c>
      <c r="N98" t="s">
        <v>243</v>
      </c>
      <c r="O98" t="s">
        <v>243</v>
      </c>
      <c r="P98" t="s">
        <v>198</v>
      </c>
      <c r="Q98">
        <v>1</v>
      </c>
      <c r="R98" s="116">
        <f t="shared" si="7"/>
        <v>2194.09</v>
      </c>
      <c r="S98">
        <f t="shared" si="8"/>
        <v>15292.8073</v>
      </c>
      <c r="T98" t="str">
        <f t="shared" si="9"/>
        <v>10014108530VME</v>
      </c>
      <c r="U98" t="str">
        <f t="shared" si="10"/>
        <v>14108530VME</v>
      </c>
      <c r="V98" t="str">
        <f t="shared" si="11"/>
        <v>141085TDVME</v>
      </c>
      <c r="W98" t="str">
        <f t="shared" si="12"/>
        <v>100141085TDVME</v>
      </c>
      <c r="X98" t="str">
        <f t="shared" si="13"/>
        <v>0VME</v>
      </c>
    </row>
    <row r="99" spans="3:24" hidden="1" x14ac:dyDescent="0.2">
      <c r="C99">
        <v>1001</v>
      </c>
      <c r="D99" t="s">
        <v>199</v>
      </c>
      <c r="E99" t="s">
        <v>200</v>
      </c>
      <c r="F99" t="s">
        <v>369</v>
      </c>
      <c r="G99" s="1">
        <v>41085</v>
      </c>
      <c r="H99" t="s">
        <v>204</v>
      </c>
      <c r="I99">
        <v>34</v>
      </c>
      <c r="J99">
        <v>6.85</v>
      </c>
      <c r="K99" s="36">
        <v>21.9</v>
      </c>
      <c r="L99" s="36">
        <v>0</v>
      </c>
      <c r="M99">
        <v>0</v>
      </c>
      <c r="N99" t="s">
        <v>243</v>
      </c>
      <c r="O99" t="s">
        <v>243</v>
      </c>
      <c r="P99" t="s">
        <v>198</v>
      </c>
      <c r="Q99">
        <v>1</v>
      </c>
      <c r="R99" s="116">
        <f t="shared" si="7"/>
        <v>21.9</v>
      </c>
      <c r="S99">
        <f t="shared" si="8"/>
        <v>150.01499999999999</v>
      </c>
      <c r="T99" t="str">
        <f t="shared" si="9"/>
        <v>10014108530CME</v>
      </c>
      <c r="U99" t="str">
        <f t="shared" si="10"/>
        <v>14108530CME</v>
      </c>
      <c r="V99" t="str">
        <f t="shared" si="11"/>
        <v>141085TDCME</v>
      </c>
      <c r="W99" t="str">
        <f t="shared" si="12"/>
        <v>100141085TDCME</v>
      </c>
      <c r="X99" t="str">
        <f t="shared" si="13"/>
        <v>0CME</v>
      </c>
    </row>
    <row r="100" spans="3:24" hidden="1" x14ac:dyDescent="0.2">
      <c r="C100">
        <v>1001</v>
      </c>
      <c r="D100" t="s">
        <v>199</v>
      </c>
      <c r="E100" t="s">
        <v>200</v>
      </c>
      <c r="F100" t="s">
        <v>370</v>
      </c>
      <c r="G100" s="1">
        <v>41085</v>
      </c>
      <c r="H100" t="s">
        <v>202</v>
      </c>
      <c r="I100">
        <v>34</v>
      </c>
      <c r="J100">
        <v>6.97</v>
      </c>
      <c r="K100" s="36">
        <v>0</v>
      </c>
      <c r="L100" s="36">
        <v>281.61</v>
      </c>
      <c r="M100">
        <v>0</v>
      </c>
      <c r="N100" t="s">
        <v>243</v>
      </c>
      <c r="O100" t="s">
        <v>243</v>
      </c>
      <c r="P100" t="s">
        <v>198</v>
      </c>
      <c r="Q100">
        <v>1</v>
      </c>
      <c r="R100" s="116">
        <f t="shared" si="7"/>
        <v>281.61</v>
      </c>
      <c r="S100">
        <f t="shared" si="8"/>
        <v>1962.8217</v>
      </c>
      <c r="T100" t="str">
        <f t="shared" si="9"/>
        <v>10014108530VME</v>
      </c>
      <c r="U100" t="str">
        <f t="shared" si="10"/>
        <v>14108530VME</v>
      </c>
      <c r="V100" t="str">
        <f t="shared" si="11"/>
        <v>141085TDVME</v>
      </c>
      <c r="W100" t="str">
        <f t="shared" si="12"/>
        <v>100141085TDVME</v>
      </c>
      <c r="X100" t="str">
        <f t="shared" si="13"/>
        <v>0VME</v>
      </c>
    </row>
    <row r="101" spans="3:24" hidden="1" x14ac:dyDescent="0.2">
      <c r="C101">
        <v>1001</v>
      </c>
      <c r="D101" t="s">
        <v>199</v>
      </c>
      <c r="E101" t="s">
        <v>200</v>
      </c>
      <c r="F101" t="s">
        <v>371</v>
      </c>
      <c r="G101" s="1">
        <v>41085</v>
      </c>
      <c r="H101" t="s">
        <v>204</v>
      </c>
      <c r="I101">
        <v>34</v>
      </c>
      <c r="J101">
        <v>6.85</v>
      </c>
      <c r="K101" s="36">
        <v>52.56</v>
      </c>
      <c r="L101" s="36">
        <v>0</v>
      </c>
      <c r="M101">
        <v>0</v>
      </c>
      <c r="N101" t="s">
        <v>243</v>
      </c>
      <c r="O101" t="s">
        <v>243</v>
      </c>
      <c r="P101" t="s">
        <v>198</v>
      </c>
      <c r="Q101">
        <v>1</v>
      </c>
      <c r="R101" s="116">
        <f t="shared" si="7"/>
        <v>52.56</v>
      </c>
      <c r="S101">
        <f t="shared" si="8"/>
        <v>360.036</v>
      </c>
      <c r="T101" t="str">
        <f t="shared" si="9"/>
        <v>10014108530CME</v>
      </c>
      <c r="U101" t="str">
        <f t="shared" si="10"/>
        <v>14108530CME</v>
      </c>
      <c r="V101" t="str">
        <f t="shared" si="11"/>
        <v>141085TDCME</v>
      </c>
      <c r="W101" t="str">
        <f t="shared" si="12"/>
        <v>100141085TDCME</v>
      </c>
      <c r="X101" t="str">
        <f t="shared" si="13"/>
        <v>0CME</v>
      </c>
    </row>
    <row r="102" spans="3:24" hidden="1" x14ac:dyDescent="0.2">
      <c r="C102">
        <v>1001</v>
      </c>
      <c r="D102" t="s">
        <v>199</v>
      </c>
      <c r="E102" t="s">
        <v>200</v>
      </c>
      <c r="F102" t="s">
        <v>372</v>
      </c>
      <c r="G102" s="1">
        <v>41085</v>
      </c>
      <c r="H102" t="s">
        <v>202</v>
      </c>
      <c r="I102">
        <v>34</v>
      </c>
      <c r="J102">
        <v>6.97</v>
      </c>
      <c r="K102" s="36">
        <v>0</v>
      </c>
      <c r="L102" s="36">
        <v>2000</v>
      </c>
      <c r="M102">
        <v>0</v>
      </c>
      <c r="N102" t="s">
        <v>243</v>
      </c>
      <c r="O102" t="s">
        <v>243</v>
      </c>
      <c r="P102" t="s">
        <v>198</v>
      </c>
      <c r="Q102">
        <v>1</v>
      </c>
      <c r="R102" s="116">
        <f t="shared" si="7"/>
        <v>2000</v>
      </c>
      <c r="S102">
        <f t="shared" si="8"/>
        <v>13940</v>
      </c>
      <c r="T102" t="str">
        <f t="shared" si="9"/>
        <v>10014108530VME</v>
      </c>
      <c r="U102" t="str">
        <f t="shared" si="10"/>
        <v>14108530VME</v>
      </c>
      <c r="V102" t="str">
        <f t="shared" si="11"/>
        <v>141085TDVME</v>
      </c>
      <c r="W102" t="str">
        <f t="shared" si="12"/>
        <v>100141085TDVME</v>
      </c>
      <c r="X102" t="str">
        <f t="shared" si="13"/>
        <v>0VME</v>
      </c>
    </row>
    <row r="103" spans="3:24" hidden="1" x14ac:dyDescent="0.2">
      <c r="C103">
        <v>1001</v>
      </c>
      <c r="D103" t="s">
        <v>199</v>
      </c>
      <c r="E103" t="s">
        <v>200</v>
      </c>
      <c r="F103" t="s">
        <v>373</v>
      </c>
      <c r="G103" s="1">
        <v>41085</v>
      </c>
      <c r="H103" t="s">
        <v>202</v>
      </c>
      <c r="I103">
        <v>34</v>
      </c>
      <c r="J103">
        <v>6.97</v>
      </c>
      <c r="K103" s="36">
        <v>0</v>
      </c>
      <c r="L103" s="36">
        <v>437.92</v>
      </c>
      <c r="M103">
        <v>0</v>
      </c>
      <c r="N103" t="s">
        <v>243</v>
      </c>
      <c r="O103" t="s">
        <v>243</v>
      </c>
      <c r="P103" t="s">
        <v>198</v>
      </c>
      <c r="Q103">
        <v>1</v>
      </c>
      <c r="R103" s="116">
        <f t="shared" si="7"/>
        <v>437.92</v>
      </c>
      <c r="S103">
        <f t="shared" si="8"/>
        <v>3052.3024</v>
      </c>
      <c r="T103" t="str">
        <f t="shared" si="9"/>
        <v>10014108530VME</v>
      </c>
      <c r="U103" t="str">
        <f t="shared" si="10"/>
        <v>14108530VME</v>
      </c>
      <c r="V103" t="str">
        <f t="shared" si="11"/>
        <v>141085TDVME</v>
      </c>
      <c r="W103" t="str">
        <f t="shared" si="12"/>
        <v>100141085TDVME</v>
      </c>
      <c r="X103" t="str">
        <f t="shared" si="13"/>
        <v>0VME</v>
      </c>
    </row>
    <row r="104" spans="3:24" hidden="1" x14ac:dyDescent="0.2">
      <c r="C104">
        <v>1001</v>
      </c>
      <c r="D104" t="s">
        <v>199</v>
      </c>
      <c r="E104" t="s">
        <v>200</v>
      </c>
      <c r="F104" t="s">
        <v>377</v>
      </c>
      <c r="G104" s="1">
        <v>41085</v>
      </c>
      <c r="H104" t="s">
        <v>204</v>
      </c>
      <c r="I104">
        <v>34</v>
      </c>
      <c r="J104">
        <v>6.85</v>
      </c>
      <c r="K104" s="36">
        <v>200</v>
      </c>
      <c r="L104" s="36">
        <v>0</v>
      </c>
      <c r="M104">
        <v>0</v>
      </c>
      <c r="N104" t="s">
        <v>243</v>
      </c>
      <c r="O104" t="s">
        <v>243</v>
      </c>
      <c r="P104" t="s">
        <v>198</v>
      </c>
      <c r="Q104">
        <v>1</v>
      </c>
      <c r="R104" s="116">
        <f t="shared" si="7"/>
        <v>200</v>
      </c>
      <c r="S104">
        <f t="shared" si="8"/>
        <v>1370</v>
      </c>
      <c r="T104" t="str">
        <f t="shared" si="9"/>
        <v>10014108530CME</v>
      </c>
      <c r="U104" t="str">
        <f t="shared" si="10"/>
        <v>14108530CME</v>
      </c>
      <c r="V104" t="str">
        <f t="shared" si="11"/>
        <v>141085TDCME</v>
      </c>
      <c r="W104" t="str">
        <f t="shared" si="12"/>
        <v>100141085TDCME</v>
      </c>
      <c r="X104" t="str">
        <f t="shared" si="13"/>
        <v>0CME</v>
      </c>
    </row>
    <row r="105" spans="3:24" hidden="1" x14ac:dyDescent="0.2">
      <c r="C105">
        <v>1001</v>
      </c>
      <c r="D105" t="s">
        <v>199</v>
      </c>
      <c r="E105" t="s">
        <v>200</v>
      </c>
      <c r="F105" t="s">
        <v>378</v>
      </c>
      <c r="G105" s="1">
        <v>41085</v>
      </c>
      <c r="H105" t="s">
        <v>204</v>
      </c>
      <c r="I105">
        <v>34</v>
      </c>
      <c r="J105">
        <v>6.85</v>
      </c>
      <c r="K105" s="36">
        <v>20000</v>
      </c>
      <c r="L105" s="36">
        <v>0</v>
      </c>
      <c r="M105">
        <v>0</v>
      </c>
      <c r="N105" t="s">
        <v>243</v>
      </c>
      <c r="O105" t="s">
        <v>243</v>
      </c>
      <c r="P105" t="s">
        <v>198</v>
      </c>
      <c r="Q105">
        <v>1</v>
      </c>
      <c r="R105" s="116">
        <f t="shared" si="7"/>
        <v>20000</v>
      </c>
      <c r="S105">
        <f t="shared" si="8"/>
        <v>137000</v>
      </c>
      <c r="T105" t="str">
        <f t="shared" si="9"/>
        <v>10014108530CME</v>
      </c>
      <c r="U105" t="str">
        <f t="shared" si="10"/>
        <v>14108530CME</v>
      </c>
      <c r="V105" t="str">
        <f t="shared" si="11"/>
        <v>141085TDCME</v>
      </c>
      <c r="W105" t="str">
        <f t="shared" si="12"/>
        <v>100141085TDCME</v>
      </c>
      <c r="X105" t="str">
        <f t="shared" si="13"/>
        <v>0CME</v>
      </c>
    </row>
    <row r="106" spans="3:24" hidden="1" x14ac:dyDescent="0.2">
      <c r="C106">
        <v>1001</v>
      </c>
      <c r="D106" t="s">
        <v>199</v>
      </c>
      <c r="E106" t="s">
        <v>200</v>
      </c>
      <c r="F106" t="s">
        <v>379</v>
      </c>
      <c r="G106" s="1">
        <v>41085</v>
      </c>
      <c r="H106" t="s">
        <v>204</v>
      </c>
      <c r="I106">
        <v>34</v>
      </c>
      <c r="J106">
        <v>6.85</v>
      </c>
      <c r="K106" s="36">
        <v>116.04</v>
      </c>
      <c r="L106" s="36">
        <v>0</v>
      </c>
      <c r="M106">
        <v>0</v>
      </c>
      <c r="N106" t="s">
        <v>243</v>
      </c>
      <c r="O106" t="s">
        <v>243</v>
      </c>
      <c r="P106" t="s">
        <v>198</v>
      </c>
      <c r="Q106">
        <v>1</v>
      </c>
      <c r="R106" s="116">
        <f t="shared" si="7"/>
        <v>116.04</v>
      </c>
      <c r="S106">
        <f t="shared" si="8"/>
        <v>794.87400000000002</v>
      </c>
      <c r="T106" t="str">
        <f t="shared" si="9"/>
        <v>10014108530CME</v>
      </c>
      <c r="U106" t="str">
        <f t="shared" si="10"/>
        <v>14108530CME</v>
      </c>
      <c r="V106" t="str">
        <f t="shared" si="11"/>
        <v>141085TDCME</v>
      </c>
      <c r="W106" t="str">
        <f t="shared" si="12"/>
        <v>100141085TDCME</v>
      </c>
      <c r="X106" t="str">
        <f t="shared" si="13"/>
        <v>0CME</v>
      </c>
    </row>
    <row r="107" spans="3:24" hidden="1" x14ac:dyDescent="0.2">
      <c r="C107">
        <v>1001</v>
      </c>
      <c r="D107" t="s">
        <v>199</v>
      </c>
      <c r="E107" t="s">
        <v>200</v>
      </c>
      <c r="F107" t="s">
        <v>380</v>
      </c>
      <c r="G107" s="1">
        <v>41085</v>
      </c>
      <c r="H107" t="s">
        <v>204</v>
      </c>
      <c r="I107">
        <v>34</v>
      </c>
      <c r="J107">
        <v>6.85</v>
      </c>
      <c r="K107" s="36">
        <v>145.99</v>
      </c>
      <c r="L107" s="36">
        <v>0</v>
      </c>
      <c r="M107">
        <v>0</v>
      </c>
      <c r="N107" t="s">
        <v>243</v>
      </c>
      <c r="O107" t="s">
        <v>243</v>
      </c>
      <c r="P107" t="s">
        <v>198</v>
      </c>
      <c r="Q107">
        <v>1</v>
      </c>
      <c r="R107" s="116">
        <f t="shared" si="7"/>
        <v>145.99</v>
      </c>
      <c r="S107">
        <f t="shared" si="8"/>
        <v>1000.0315000000001</v>
      </c>
      <c r="T107" t="str">
        <f t="shared" si="9"/>
        <v>10014108530CME</v>
      </c>
      <c r="U107" t="str">
        <f t="shared" si="10"/>
        <v>14108530CME</v>
      </c>
      <c r="V107" t="str">
        <f t="shared" si="11"/>
        <v>141085TDCME</v>
      </c>
      <c r="W107" t="str">
        <f t="shared" si="12"/>
        <v>100141085TDCME</v>
      </c>
      <c r="X107" t="str">
        <f t="shared" si="13"/>
        <v>0CME</v>
      </c>
    </row>
    <row r="108" spans="3:24" hidden="1" x14ac:dyDescent="0.2">
      <c r="C108">
        <v>1001</v>
      </c>
      <c r="D108" t="s">
        <v>199</v>
      </c>
      <c r="E108" t="s">
        <v>200</v>
      </c>
      <c r="F108" t="s">
        <v>381</v>
      </c>
      <c r="G108" s="1">
        <v>41085</v>
      </c>
      <c r="H108" t="s">
        <v>204</v>
      </c>
      <c r="I108">
        <v>34</v>
      </c>
      <c r="J108">
        <v>6.85</v>
      </c>
      <c r="K108" s="36">
        <v>87.59</v>
      </c>
      <c r="L108" s="36">
        <v>0</v>
      </c>
      <c r="M108">
        <v>0</v>
      </c>
      <c r="N108" t="s">
        <v>243</v>
      </c>
      <c r="O108" t="s">
        <v>243</v>
      </c>
      <c r="P108" t="s">
        <v>198</v>
      </c>
      <c r="Q108">
        <v>1</v>
      </c>
      <c r="R108" s="116">
        <f t="shared" si="7"/>
        <v>87.59</v>
      </c>
      <c r="S108">
        <f t="shared" si="8"/>
        <v>599.99149999999997</v>
      </c>
      <c r="T108" t="str">
        <f t="shared" si="9"/>
        <v>10014108530CME</v>
      </c>
      <c r="U108" t="str">
        <f t="shared" si="10"/>
        <v>14108530CME</v>
      </c>
      <c r="V108" t="str">
        <f t="shared" si="11"/>
        <v>141085TDCME</v>
      </c>
      <c r="W108" t="str">
        <f t="shared" si="12"/>
        <v>100141085TDCME</v>
      </c>
      <c r="X108" t="str">
        <f t="shared" si="13"/>
        <v>0CME</v>
      </c>
    </row>
    <row r="109" spans="3:24" hidden="1" x14ac:dyDescent="0.2">
      <c r="C109">
        <v>1001</v>
      </c>
      <c r="D109" t="s">
        <v>199</v>
      </c>
      <c r="E109" t="s">
        <v>200</v>
      </c>
      <c r="F109" t="s">
        <v>382</v>
      </c>
      <c r="G109" s="1">
        <v>41085</v>
      </c>
      <c r="H109" t="s">
        <v>204</v>
      </c>
      <c r="I109">
        <v>34</v>
      </c>
      <c r="J109">
        <v>6.85</v>
      </c>
      <c r="K109" s="36">
        <v>100.5</v>
      </c>
      <c r="L109" s="36">
        <v>0</v>
      </c>
      <c r="M109">
        <v>0</v>
      </c>
      <c r="N109" t="s">
        <v>243</v>
      </c>
      <c r="O109" t="s">
        <v>243</v>
      </c>
      <c r="P109" t="s">
        <v>198</v>
      </c>
      <c r="Q109">
        <v>1</v>
      </c>
      <c r="R109" s="116">
        <f t="shared" si="7"/>
        <v>100.5</v>
      </c>
      <c r="S109">
        <f t="shared" si="8"/>
        <v>688.42499999999995</v>
      </c>
      <c r="T109" t="str">
        <f t="shared" si="9"/>
        <v>10014108530CME</v>
      </c>
      <c r="U109" t="str">
        <f t="shared" si="10"/>
        <v>14108530CME</v>
      </c>
      <c r="V109" t="str">
        <f t="shared" si="11"/>
        <v>141085TDCME</v>
      </c>
      <c r="W109" t="str">
        <f t="shared" si="12"/>
        <v>100141085TDCME</v>
      </c>
      <c r="X109" t="str">
        <f t="shared" si="13"/>
        <v>0CME</v>
      </c>
    </row>
    <row r="110" spans="3:24" hidden="1" x14ac:dyDescent="0.2">
      <c r="C110">
        <v>1001</v>
      </c>
      <c r="D110" t="s">
        <v>199</v>
      </c>
      <c r="E110" t="s">
        <v>200</v>
      </c>
      <c r="F110" t="s">
        <v>383</v>
      </c>
      <c r="G110" s="1">
        <v>41085</v>
      </c>
      <c r="H110" t="s">
        <v>204</v>
      </c>
      <c r="I110">
        <v>34</v>
      </c>
      <c r="J110">
        <v>6.85</v>
      </c>
      <c r="K110" s="36">
        <v>175.18</v>
      </c>
      <c r="L110" s="36">
        <v>0</v>
      </c>
      <c r="M110">
        <v>0</v>
      </c>
      <c r="N110" t="s">
        <v>243</v>
      </c>
      <c r="O110" t="s">
        <v>243</v>
      </c>
      <c r="P110" t="s">
        <v>198</v>
      </c>
      <c r="Q110">
        <v>1</v>
      </c>
      <c r="R110" s="116">
        <f t="shared" si="7"/>
        <v>175.18</v>
      </c>
      <c r="S110">
        <f t="shared" si="8"/>
        <v>1199.9829999999999</v>
      </c>
      <c r="T110" t="str">
        <f t="shared" si="9"/>
        <v>10014108530CME</v>
      </c>
      <c r="U110" t="str">
        <f t="shared" si="10"/>
        <v>14108530CME</v>
      </c>
      <c r="V110" t="str">
        <f t="shared" si="11"/>
        <v>141085TDCME</v>
      </c>
      <c r="W110" t="str">
        <f t="shared" si="12"/>
        <v>100141085TDCME</v>
      </c>
      <c r="X110" t="str">
        <f t="shared" si="13"/>
        <v>0CME</v>
      </c>
    </row>
    <row r="111" spans="3:24" hidden="1" x14ac:dyDescent="0.2">
      <c r="C111">
        <v>1001</v>
      </c>
      <c r="D111" t="s">
        <v>199</v>
      </c>
      <c r="E111" t="s">
        <v>200</v>
      </c>
      <c r="F111" t="s">
        <v>384</v>
      </c>
      <c r="G111" s="1">
        <v>41085</v>
      </c>
      <c r="H111" t="s">
        <v>204</v>
      </c>
      <c r="I111">
        <v>34</v>
      </c>
      <c r="J111">
        <v>6.85</v>
      </c>
      <c r="K111" s="36">
        <v>3500</v>
      </c>
      <c r="L111" s="36">
        <v>0</v>
      </c>
      <c r="M111">
        <v>0</v>
      </c>
      <c r="N111" t="s">
        <v>243</v>
      </c>
      <c r="O111" t="s">
        <v>243</v>
      </c>
      <c r="P111" t="s">
        <v>198</v>
      </c>
      <c r="Q111">
        <v>1</v>
      </c>
      <c r="R111" s="116">
        <f t="shared" si="7"/>
        <v>3500</v>
      </c>
      <c r="S111">
        <f t="shared" si="8"/>
        <v>23975</v>
      </c>
      <c r="T111" t="str">
        <f t="shared" si="9"/>
        <v>10014108530CME</v>
      </c>
      <c r="U111" t="str">
        <f t="shared" si="10"/>
        <v>14108530CME</v>
      </c>
      <c r="V111" t="str">
        <f t="shared" si="11"/>
        <v>141085TDCME</v>
      </c>
      <c r="W111" t="str">
        <f t="shared" si="12"/>
        <v>100141085TDCME</v>
      </c>
      <c r="X111" t="str">
        <f t="shared" si="13"/>
        <v>0CME</v>
      </c>
    </row>
    <row r="112" spans="3:24" hidden="1" x14ac:dyDescent="0.2">
      <c r="C112">
        <v>1001</v>
      </c>
      <c r="D112" t="s">
        <v>199</v>
      </c>
      <c r="E112" t="s">
        <v>200</v>
      </c>
      <c r="F112" t="s">
        <v>385</v>
      </c>
      <c r="G112" s="1">
        <v>41085</v>
      </c>
      <c r="H112" t="s">
        <v>204</v>
      </c>
      <c r="I112">
        <v>34</v>
      </c>
      <c r="J112">
        <v>6.85</v>
      </c>
      <c r="K112" s="36">
        <v>73</v>
      </c>
      <c r="L112" s="36">
        <v>0</v>
      </c>
      <c r="M112">
        <v>0</v>
      </c>
      <c r="N112" t="s">
        <v>243</v>
      </c>
      <c r="O112" t="s">
        <v>243</v>
      </c>
      <c r="P112" t="s">
        <v>198</v>
      </c>
      <c r="Q112">
        <v>1</v>
      </c>
      <c r="R112" s="116">
        <f t="shared" si="7"/>
        <v>73</v>
      </c>
      <c r="S112">
        <f t="shared" si="8"/>
        <v>500.04999999999995</v>
      </c>
      <c r="T112" t="str">
        <f t="shared" si="9"/>
        <v>10014108530CME</v>
      </c>
      <c r="U112" t="str">
        <f t="shared" si="10"/>
        <v>14108530CME</v>
      </c>
      <c r="V112" t="str">
        <f t="shared" si="11"/>
        <v>141085TDCME</v>
      </c>
      <c r="W112" t="str">
        <f t="shared" si="12"/>
        <v>100141085TDCME</v>
      </c>
      <c r="X112" t="str">
        <f t="shared" si="13"/>
        <v>0CME</v>
      </c>
    </row>
    <row r="113" spans="3:24" hidden="1" x14ac:dyDescent="0.2">
      <c r="C113">
        <v>1001</v>
      </c>
      <c r="D113" t="s">
        <v>199</v>
      </c>
      <c r="E113" t="s">
        <v>200</v>
      </c>
      <c r="F113" t="s">
        <v>227</v>
      </c>
      <c r="G113" s="1">
        <v>41085</v>
      </c>
      <c r="H113" t="s">
        <v>202</v>
      </c>
      <c r="I113">
        <v>34</v>
      </c>
      <c r="J113">
        <v>6.97</v>
      </c>
      <c r="K113" s="36">
        <v>0</v>
      </c>
      <c r="L113" s="36">
        <v>1389.69</v>
      </c>
      <c r="M113">
        <v>0</v>
      </c>
      <c r="N113" t="s">
        <v>243</v>
      </c>
      <c r="O113" t="s">
        <v>243</v>
      </c>
      <c r="P113" t="s">
        <v>198</v>
      </c>
      <c r="Q113">
        <v>1</v>
      </c>
      <c r="R113" s="116">
        <f t="shared" si="7"/>
        <v>1389.69</v>
      </c>
      <c r="S113">
        <f t="shared" si="8"/>
        <v>9686.1393000000007</v>
      </c>
      <c r="T113" t="str">
        <f t="shared" si="9"/>
        <v>10014108530VME</v>
      </c>
      <c r="U113" t="str">
        <f t="shared" si="10"/>
        <v>14108530VME</v>
      </c>
      <c r="V113" t="str">
        <f t="shared" si="11"/>
        <v>141085TDVME</v>
      </c>
      <c r="W113" t="str">
        <f t="shared" si="12"/>
        <v>100141085TDVME</v>
      </c>
      <c r="X113" t="str">
        <f t="shared" si="13"/>
        <v>0VME</v>
      </c>
    </row>
    <row r="114" spans="3:24" hidden="1" x14ac:dyDescent="0.2">
      <c r="C114">
        <v>1001</v>
      </c>
      <c r="D114" t="s">
        <v>199</v>
      </c>
      <c r="E114" t="s">
        <v>200</v>
      </c>
      <c r="F114" t="s">
        <v>228</v>
      </c>
      <c r="G114" s="1">
        <v>41085</v>
      </c>
      <c r="H114" t="s">
        <v>202</v>
      </c>
      <c r="I114">
        <v>34</v>
      </c>
      <c r="J114">
        <v>6.97</v>
      </c>
      <c r="K114" s="36">
        <v>0</v>
      </c>
      <c r="L114" s="36">
        <v>11.75</v>
      </c>
      <c r="M114">
        <v>0</v>
      </c>
      <c r="N114" t="s">
        <v>243</v>
      </c>
      <c r="O114" t="s">
        <v>243</v>
      </c>
      <c r="P114" t="s">
        <v>198</v>
      </c>
      <c r="Q114">
        <v>1</v>
      </c>
      <c r="R114" s="116">
        <f t="shared" si="7"/>
        <v>11.75</v>
      </c>
      <c r="S114">
        <f t="shared" si="8"/>
        <v>81.897499999999994</v>
      </c>
      <c r="T114" t="str">
        <f t="shared" si="9"/>
        <v>10014108530VME</v>
      </c>
      <c r="U114" t="str">
        <f t="shared" si="10"/>
        <v>14108530VME</v>
      </c>
      <c r="V114" t="str">
        <f t="shared" si="11"/>
        <v>141085TDVME</v>
      </c>
      <c r="W114" t="str">
        <f t="shared" si="12"/>
        <v>100141085TDVME</v>
      </c>
      <c r="X114" t="str">
        <f t="shared" si="13"/>
        <v>0VME</v>
      </c>
    </row>
    <row r="115" spans="3:24" hidden="1" x14ac:dyDescent="0.2">
      <c r="C115">
        <v>1001</v>
      </c>
      <c r="D115" t="s">
        <v>199</v>
      </c>
      <c r="E115" t="s">
        <v>200</v>
      </c>
      <c r="F115" t="s">
        <v>229</v>
      </c>
      <c r="G115" s="1">
        <v>41085</v>
      </c>
      <c r="H115" t="s">
        <v>202</v>
      </c>
      <c r="I115">
        <v>34</v>
      </c>
      <c r="J115">
        <v>6.97</v>
      </c>
      <c r="K115" s="36">
        <v>0</v>
      </c>
      <c r="L115" s="36">
        <v>435389.14</v>
      </c>
      <c r="M115">
        <v>0</v>
      </c>
      <c r="N115" t="s">
        <v>243</v>
      </c>
      <c r="O115" t="s">
        <v>243</v>
      </c>
      <c r="P115" t="s">
        <v>198</v>
      </c>
      <c r="Q115">
        <v>1</v>
      </c>
      <c r="R115" s="116">
        <f t="shared" si="7"/>
        <v>435389.14</v>
      </c>
      <c r="S115">
        <f t="shared" si="8"/>
        <v>3034662.3058000002</v>
      </c>
      <c r="T115" t="str">
        <f t="shared" si="9"/>
        <v>10014108530VME</v>
      </c>
      <c r="U115" t="str">
        <f t="shared" si="10"/>
        <v>14108530VME</v>
      </c>
      <c r="V115" t="str">
        <f t="shared" si="11"/>
        <v>141085TDVME</v>
      </c>
      <c r="W115" t="str">
        <f t="shared" si="12"/>
        <v>100141085TDVME</v>
      </c>
      <c r="X115" t="str">
        <f t="shared" si="13"/>
        <v>0VME</v>
      </c>
    </row>
    <row r="116" spans="3:24" hidden="1" x14ac:dyDescent="0.2">
      <c r="C116">
        <v>1001</v>
      </c>
      <c r="D116" t="s">
        <v>199</v>
      </c>
      <c r="E116" t="s">
        <v>200</v>
      </c>
      <c r="F116" t="s">
        <v>230</v>
      </c>
      <c r="G116" s="1">
        <v>41085</v>
      </c>
      <c r="H116" t="s">
        <v>202</v>
      </c>
      <c r="I116">
        <v>34</v>
      </c>
      <c r="J116">
        <v>6.97</v>
      </c>
      <c r="K116" s="36">
        <v>0</v>
      </c>
      <c r="L116" s="36">
        <v>552.17999999999995</v>
      </c>
      <c r="M116">
        <v>0</v>
      </c>
      <c r="N116" t="s">
        <v>243</v>
      </c>
      <c r="O116" t="s">
        <v>243</v>
      </c>
      <c r="P116" t="s">
        <v>198</v>
      </c>
      <c r="Q116">
        <v>1</v>
      </c>
      <c r="R116" s="116">
        <f t="shared" si="7"/>
        <v>552.17999999999995</v>
      </c>
      <c r="S116">
        <f t="shared" si="8"/>
        <v>3848.6945999999994</v>
      </c>
      <c r="T116" t="str">
        <f t="shared" si="9"/>
        <v>10014108530VME</v>
      </c>
      <c r="U116" t="str">
        <f t="shared" si="10"/>
        <v>14108530VME</v>
      </c>
      <c r="V116" t="str">
        <f t="shared" si="11"/>
        <v>141085TDVME</v>
      </c>
      <c r="W116" t="str">
        <f t="shared" si="12"/>
        <v>100141085TDVME</v>
      </c>
      <c r="X116" t="str">
        <f t="shared" si="13"/>
        <v>0VME</v>
      </c>
    </row>
    <row r="117" spans="3:24" hidden="1" x14ac:dyDescent="0.2">
      <c r="C117">
        <v>1001</v>
      </c>
      <c r="D117" t="s">
        <v>199</v>
      </c>
      <c r="E117" t="s">
        <v>200</v>
      </c>
      <c r="F117" t="s">
        <v>231</v>
      </c>
      <c r="G117" s="1">
        <v>41085</v>
      </c>
      <c r="H117" t="s">
        <v>202</v>
      </c>
      <c r="I117">
        <v>34</v>
      </c>
      <c r="J117">
        <v>6.97</v>
      </c>
      <c r="K117" s="36">
        <v>0</v>
      </c>
      <c r="L117" s="36">
        <v>2607.25</v>
      </c>
      <c r="M117">
        <v>0</v>
      </c>
      <c r="N117" t="s">
        <v>243</v>
      </c>
      <c r="O117" t="s">
        <v>243</v>
      </c>
      <c r="P117" t="s">
        <v>198</v>
      </c>
      <c r="Q117">
        <v>1</v>
      </c>
      <c r="R117" s="116">
        <f t="shared" si="7"/>
        <v>2607.25</v>
      </c>
      <c r="S117">
        <f t="shared" si="8"/>
        <v>18172.532500000001</v>
      </c>
      <c r="T117" t="str">
        <f t="shared" si="9"/>
        <v>10014108530VME</v>
      </c>
      <c r="U117" t="str">
        <f t="shared" si="10"/>
        <v>14108530VME</v>
      </c>
      <c r="V117" t="str">
        <f t="shared" si="11"/>
        <v>141085TDVME</v>
      </c>
      <c r="W117" t="str">
        <f t="shared" si="12"/>
        <v>100141085TDVME</v>
      </c>
      <c r="X117" t="str">
        <f t="shared" si="13"/>
        <v>0VME</v>
      </c>
    </row>
    <row r="118" spans="3:24" hidden="1" x14ac:dyDescent="0.2">
      <c r="C118">
        <v>1001</v>
      </c>
      <c r="D118" t="s">
        <v>199</v>
      </c>
      <c r="E118" t="s">
        <v>200</v>
      </c>
      <c r="F118" t="s">
        <v>232</v>
      </c>
      <c r="G118" s="1">
        <v>41085</v>
      </c>
      <c r="H118" t="s">
        <v>202</v>
      </c>
      <c r="I118">
        <v>34</v>
      </c>
      <c r="J118">
        <v>6.97</v>
      </c>
      <c r="K118" s="36">
        <v>0</v>
      </c>
      <c r="L118" s="36">
        <v>6.49</v>
      </c>
      <c r="M118">
        <v>0</v>
      </c>
      <c r="N118" t="s">
        <v>243</v>
      </c>
      <c r="O118" t="s">
        <v>243</v>
      </c>
      <c r="P118" t="s">
        <v>198</v>
      </c>
      <c r="Q118">
        <v>1</v>
      </c>
      <c r="R118" s="116">
        <f t="shared" si="7"/>
        <v>6.49</v>
      </c>
      <c r="S118">
        <f t="shared" si="8"/>
        <v>45.235300000000002</v>
      </c>
      <c r="T118" t="str">
        <f t="shared" si="9"/>
        <v>10014108530VME</v>
      </c>
      <c r="U118" t="str">
        <f t="shared" si="10"/>
        <v>14108530VME</v>
      </c>
      <c r="V118" t="str">
        <f t="shared" si="11"/>
        <v>141085TDVME</v>
      </c>
      <c r="W118" t="str">
        <f t="shared" si="12"/>
        <v>100141085TDVME</v>
      </c>
      <c r="X118" t="str">
        <f t="shared" si="13"/>
        <v>0VME</v>
      </c>
    </row>
    <row r="119" spans="3:24" hidden="1" x14ac:dyDescent="0.2">
      <c r="C119">
        <v>1001</v>
      </c>
      <c r="D119" t="s">
        <v>199</v>
      </c>
      <c r="E119" t="s">
        <v>200</v>
      </c>
      <c r="F119" t="s">
        <v>233</v>
      </c>
      <c r="G119" s="1">
        <v>41085</v>
      </c>
      <c r="H119" t="s">
        <v>202</v>
      </c>
      <c r="I119">
        <v>34</v>
      </c>
      <c r="J119">
        <v>6.97</v>
      </c>
      <c r="K119" s="36">
        <v>0</v>
      </c>
      <c r="L119" s="36">
        <v>53000</v>
      </c>
      <c r="M119">
        <v>0</v>
      </c>
      <c r="N119" t="s">
        <v>243</v>
      </c>
      <c r="O119" t="s">
        <v>243</v>
      </c>
      <c r="P119" t="s">
        <v>198</v>
      </c>
      <c r="Q119">
        <v>1</v>
      </c>
      <c r="R119" s="116">
        <f t="shared" si="7"/>
        <v>53000</v>
      </c>
      <c r="S119">
        <f t="shared" si="8"/>
        <v>369410</v>
      </c>
      <c r="T119" t="str">
        <f t="shared" si="9"/>
        <v>10014108530VME</v>
      </c>
      <c r="U119" t="str">
        <f t="shared" si="10"/>
        <v>14108530VME</v>
      </c>
      <c r="V119" t="str">
        <f t="shared" si="11"/>
        <v>141085TDVME</v>
      </c>
      <c r="W119" t="str">
        <f t="shared" si="12"/>
        <v>100141085TDVME</v>
      </c>
      <c r="X119" t="str">
        <f t="shared" si="13"/>
        <v>0VME</v>
      </c>
    </row>
    <row r="120" spans="3:24" hidden="1" x14ac:dyDescent="0.2">
      <c r="C120">
        <v>1001</v>
      </c>
      <c r="D120" t="s">
        <v>199</v>
      </c>
      <c r="E120" t="s">
        <v>200</v>
      </c>
      <c r="F120" t="s">
        <v>234</v>
      </c>
      <c r="G120" s="1">
        <v>41085</v>
      </c>
      <c r="H120" t="s">
        <v>202</v>
      </c>
      <c r="I120">
        <v>34</v>
      </c>
      <c r="J120">
        <v>6.97</v>
      </c>
      <c r="K120" s="36">
        <v>0</v>
      </c>
      <c r="L120" s="36">
        <v>630.34</v>
      </c>
      <c r="M120">
        <v>0</v>
      </c>
      <c r="N120" t="s">
        <v>243</v>
      </c>
      <c r="O120" t="s">
        <v>243</v>
      </c>
      <c r="P120" t="s">
        <v>198</v>
      </c>
      <c r="Q120">
        <v>1</v>
      </c>
      <c r="R120" s="116">
        <f t="shared" si="7"/>
        <v>630.34</v>
      </c>
      <c r="S120">
        <f t="shared" si="8"/>
        <v>4393.4697999999999</v>
      </c>
      <c r="T120" t="str">
        <f t="shared" si="9"/>
        <v>10014108530VME</v>
      </c>
      <c r="U120" t="str">
        <f t="shared" si="10"/>
        <v>14108530VME</v>
      </c>
      <c r="V120" t="str">
        <f t="shared" si="11"/>
        <v>141085TDVME</v>
      </c>
      <c r="W120" t="str">
        <f t="shared" si="12"/>
        <v>100141085TDVME</v>
      </c>
      <c r="X120" t="str">
        <f t="shared" si="13"/>
        <v>0VME</v>
      </c>
    </row>
    <row r="121" spans="3:24" hidden="1" x14ac:dyDescent="0.2">
      <c r="C121">
        <v>1001</v>
      </c>
      <c r="D121" t="s">
        <v>199</v>
      </c>
      <c r="E121" t="s">
        <v>200</v>
      </c>
      <c r="F121" t="s">
        <v>702</v>
      </c>
      <c r="G121" s="1">
        <v>41085</v>
      </c>
      <c r="H121" t="s">
        <v>202</v>
      </c>
      <c r="I121">
        <v>34</v>
      </c>
      <c r="J121">
        <v>6.97</v>
      </c>
      <c r="K121" s="36">
        <v>0</v>
      </c>
      <c r="L121" s="36">
        <v>716.48</v>
      </c>
      <c r="M121">
        <v>0</v>
      </c>
      <c r="N121" t="s">
        <v>243</v>
      </c>
      <c r="O121" t="s">
        <v>243</v>
      </c>
      <c r="P121" t="s">
        <v>198</v>
      </c>
      <c r="Q121">
        <v>1</v>
      </c>
      <c r="R121" s="116">
        <f t="shared" si="7"/>
        <v>716.48</v>
      </c>
      <c r="S121">
        <f t="shared" si="8"/>
        <v>4993.8656000000001</v>
      </c>
      <c r="T121" t="str">
        <f t="shared" si="9"/>
        <v>10014108530VME</v>
      </c>
      <c r="U121" t="str">
        <f t="shared" si="10"/>
        <v>14108530VME</v>
      </c>
      <c r="V121" t="str">
        <f t="shared" si="11"/>
        <v>141085TDVME</v>
      </c>
      <c r="W121" t="str">
        <f t="shared" si="12"/>
        <v>100141085TDVME</v>
      </c>
      <c r="X121" t="str">
        <f t="shared" si="13"/>
        <v>0VME</v>
      </c>
    </row>
    <row r="122" spans="3:24" hidden="1" x14ac:dyDescent="0.2">
      <c r="C122">
        <v>1001</v>
      </c>
      <c r="D122" t="s">
        <v>199</v>
      </c>
      <c r="E122" t="s">
        <v>200</v>
      </c>
      <c r="F122" t="s">
        <v>282</v>
      </c>
      <c r="G122" s="1">
        <v>41085</v>
      </c>
      <c r="H122" t="s">
        <v>202</v>
      </c>
      <c r="I122">
        <v>34</v>
      </c>
      <c r="J122">
        <v>6.97</v>
      </c>
      <c r="K122" s="36">
        <v>0</v>
      </c>
      <c r="L122" s="36">
        <v>37163.68</v>
      </c>
      <c r="M122">
        <v>0</v>
      </c>
      <c r="N122" t="s">
        <v>243</v>
      </c>
      <c r="O122" t="s">
        <v>243</v>
      </c>
      <c r="P122" t="s">
        <v>198</v>
      </c>
      <c r="Q122">
        <v>1</v>
      </c>
      <c r="R122" s="116">
        <f t="shared" si="7"/>
        <v>37163.68</v>
      </c>
      <c r="S122">
        <f t="shared" si="8"/>
        <v>259030.84959999999</v>
      </c>
      <c r="T122" t="str">
        <f t="shared" si="9"/>
        <v>10014108530VME</v>
      </c>
      <c r="U122" t="str">
        <f t="shared" si="10"/>
        <v>14108530VME</v>
      </c>
      <c r="V122" t="str">
        <f t="shared" si="11"/>
        <v>141085TDVME</v>
      </c>
      <c r="W122" t="str">
        <f t="shared" si="12"/>
        <v>100141085TDVME</v>
      </c>
      <c r="X122" t="str">
        <f t="shared" si="13"/>
        <v>0VME</v>
      </c>
    </row>
    <row r="123" spans="3:24" hidden="1" x14ac:dyDescent="0.2">
      <c r="C123">
        <v>1001</v>
      </c>
      <c r="D123" t="s">
        <v>199</v>
      </c>
      <c r="E123" t="s">
        <v>200</v>
      </c>
      <c r="F123" t="s">
        <v>283</v>
      </c>
      <c r="G123" s="1">
        <v>41085</v>
      </c>
      <c r="H123" t="s">
        <v>202</v>
      </c>
      <c r="I123">
        <v>34</v>
      </c>
      <c r="J123">
        <v>6.97</v>
      </c>
      <c r="K123" s="36">
        <v>0</v>
      </c>
      <c r="L123" s="36">
        <v>248.32</v>
      </c>
      <c r="M123">
        <v>0</v>
      </c>
      <c r="N123" t="s">
        <v>243</v>
      </c>
      <c r="O123" t="s">
        <v>243</v>
      </c>
      <c r="P123" t="s">
        <v>198</v>
      </c>
      <c r="Q123">
        <v>1</v>
      </c>
      <c r="R123" s="116">
        <f t="shared" si="7"/>
        <v>248.32</v>
      </c>
      <c r="S123">
        <f t="shared" si="8"/>
        <v>1730.7903999999999</v>
      </c>
      <c r="T123" t="str">
        <f t="shared" si="9"/>
        <v>10014108530VME</v>
      </c>
      <c r="U123" t="str">
        <f t="shared" si="10"/>
        <v>14108530VME</v>
      </c>
      <c r="V123" t="str">
        <f t="shared" si="11"/>
        <v>141085TDVME</v>
      </c>
      <c r="W123" t="str">
        <f t="shared" si="12"/>
        <v>100141085TDVME</v>
      </c>
      <c r="X123" t="str">
        <f t="shared" si="13"/>
        <v>0VME</v>
      </c>
    </row>
    <row r="124" spans="3:24" hidden="1" x14ac:dyDescent="0.2">
      <c r="C124">
        <v>1001</v>
      </c>
      <c r="D124" t="s">
        <v>199</v>
      </c>
      <c r="E124" t="s">
        <v>200</v>
      </c>
      <c r="F124" t="s">
        <v>284</v>
      </c>
      <c r="G124" s="1">
        <v>41085</v>
      </c>
      <c r="H124" t="s">
        <v>202</v>
      </c>
      <c r="I124">
        <v>34</v>
      </c>
      <c r="J124">
        <v>6.97</v>
      </c>
      <c r="K124" s="36">
        <v>0</v>
      </c>
      <c r="L124" s="36">
        <v>187.35</v>
      </c>
      <c r="M124">
        <v>0</v>
      </c>
      <c r="N124" t="s">
        <v>243</v>
      </c>
      <c r="O124" t="s">
        <v>243</v>
      </c>
      <c r="P124" t="s">
        <v>198</v>
      </c>
      <c r="Q124">
        <v>1</v>
      </c>
      <c r="R124" s="116">
        <f t="shared" si="7"/>
        <v>187.35</v>
      </c>
      <c r="S124">
        <f t="shared" si="8"/>
        <v>1305.8294999999998</v>
      </c>
      <c r="T124" t="str">
        <f t="shared" si="9"/>
        <v>10014108530VME</v>
      </c>
      <c r="U124" t="str">
        <f t="shared" si="10"/>
        <v>14108530VME</v>
      </c>
      <c r="V124" t="str">
        <f t="shared" si="11"/>
        <v>141085TDVME</v>
      </c>
      <c r="W124" t="str">
        <f t="shared" si="12"/>
        <v>100141085TDVME</v>
      </c>
      <c r="X124" t="str">
        <f t="shared" si="13"/>
        <v>0VME</v>
      </c>
    </row>
    <row r="125" spans="3:24" hidden="1" x14ac:dyDescent="0.2">
      <c r="C125">
        <v>1001</v>
      </c>
      <c r="D125" t="s">
        <v>199</v>
      </c>
      <c r="E125" t="s">
        <v>200</v>
      </c>
      <c r="F125" t="s">
        <v>285</v>
      </c>
      <c r="G125" s="1">
        <v>41085</v>
      </c>
      <c r="H125" t="s">
        <v>202</v>
      </c>
      <c r="I125">
        <v>34</v>
      </c>
      <c r="J125">
        <v>6.97</v>
      </c>
      <c r="K125" s="36">
        <v>0</v>
      </c>
      <c r="L125" s="36">
        <v>270.8</v>
      </c>
      <c r="M125">
        <v>0</v>
      </c>
      <c r="N125" t="s">
        <v>243</v>
      </c>
      <c r="O125" t="s">
        <v>243</v>
      </c>
      <c r="P125" t="s">
        <v>198</v>
      </c>
      <c r="Q125">
        <v>1</v>
      </c>
      <c r="R125" s="116">
        <f t="shared" si="7"/>
        <v>270.8</v>
      </c>
      <c r="S125">
        <f t="shared" si="8"/>
        <v>1887.4760000000001</v>
      </c>
      <c r="T125" t="str">
        <f t="shared" si="9"/>
        <v>10014108530VME</v>
      </c>
      <c r="U125" t="str">
        <f t="shared" si="10"/>
        <v>14108530VME</v>
      </c>
      <c r="V125" t="str">
        <f t="shared" si="11"/>
        <v>141085TDVME</v>
      </c>
      <c r="W125" t="str">
        <f t="shared" si="12"/>
        <v>100141085TDVME</v>
      </c>
      <c r="X125" t="str">
        <f t="shared" si="13"/>
        <v>0VME</v>
      </c>
    </row>
    <row r="126" spans="3:24" hidden="1" x14ac:dyDescent="0.2">
      <c r="C126">
        <v>1001</v>
      </c>
      <c r="D126" t="s">
        <v>199</v>
      </c>
      <c r="E126" t="s">
        <v>200</v>
      </c>
      <c r="F126" t="s">
        <v>286</v>
      </c>
      <c r="G126" s="1">
        <v>41085</v>
      </c>
      <c r="H126" t="s">
        <v>202</v>
      </c>
      <c r="I126">
        <v>34</v>
      </c>
      <c r="J126">
        <v>6.97</v>
      </c>
      <c r="K126" s="36">
        <v>0</v>
      </c>
      <c r="L126" s="36">
        <v>9100</v>
      </c>
      <c r="M126">
        <v>0</v>
      </c>
      <c r="N126" t="s">
        <v>243</v>
      </c>
      <c r="O126" t="s">
        <v>243</v>
      </c>
      <c r="P126" t="s">
        <v>198</v>
      </c>
      <c r="Q126">
        <v>1</v>
      </c>
      <c r="R126" s="116">
        <f t="shared" si="7"/>
        <v>9100</v>
      </c>
      <c r="S126">
        <f t="shared" si="8"/>
        <v>63427</v>
      </c>
      <c r="T126" t="str">
        <f t="shared" si="9"/>
        <v>10014108530VME</v>
      </c>
      <c r="U126" t="str">
        <f t="shared" si="10"/>
        <v>14108530VME</v>
      </c>
      <c r="V126" t="str">
        <f t="shared" si="11"/>
        <v>141085TDVME</v>
      </c>
      <c r="W126" t="str">
        <f t="shared" si="12"/>
        <v>100141085TDVME</v>
      </c>
      <c r="X126" t="str">
        <f t="shared" si="13"/>
        <v>0VME</v>
      </c>
    </row>
    <row r="127" spans="3:24" hidden="1" x14ac:dyDescent="0.2">
      <c r="C127">
        <v>1001</v>
      </c>
      <c r="D127" t="s">
        <v>199</v>
      </c>
      <c r="E127" t="s">
        <v>200</v>
      </c>
      <c r="F127" t="s">
        <v>287</v>
      </c>
      <c r="G127" s="1">
        <v>41085</v>
      </c>
      <c r="H127" t="s">
        <v>202</v>
      </c>
      <c r="I127">
        <v>34</v>
      </c>
      <c r="J127">
        <v>6.97</v>
      </c>
      <c r="K127" s="36">
        <v>0</v>
      </c>
      <c r="L127" s="36">
        <v>280</v>
      </c>
      <c r="M127">
        <v>0</v>
      </c>
      <c r="N127" t="s">
        <v>243</v>
      </c>
      <c r="O127" t="s">
        <v>243</v>
      </c>
      <c r="P127" t="s">
        <v>198</v>
      </c>
      <c r="Q127">
        <v>1</v>
      </c>
      <c r="R127" s="116">
        <f t="shared" si="7"/>
        <v>280</v>
      </c>
      <c r="S127">
        <f t="shared" si="8"/>
        <v>1951.6</v>
      </c>
      <c r="T127" t="str">
        <f t="shared" si="9"/>
        <v>10014108530VME</v>
      </c>
      <c r="U127" t="str">
        <f t="shared" si="10"/>
        <v>14108530VME</v>
      </c>
      <c r="V127" t="str">
        <f t="shared" si="11"/>
        <v>141085TDVME</v>
      </c>
      <c r="W127" t="str">
        <f t="shared" si="12"/>
        <v>100141085TDVME</v>
      </c>
      <c r="X127" t="str">
        <f t="shared" si="13"/>
        <v>0VME</v>
      </c>
    </row>
    <row r="128" spans="3:24" hidden="1" x14ac:dyDescent="0.2">
      <c r="C128">
        <v>1001</v>
      </c>
      <c r="D128" t="s">
        <v>199</v>
      </c>
      <c r="E128" t="s">
        <v>200</v>
      </c>
      <c r="F128" t="s">
        <v>288</v>
      </c>
      <c r="G128" s="1">
        <v>41085</v>
      </c>
      <c r="H128" t="s">
        <v>202</v>
      </c>
      <c r="I128">
        <v>34</v>
      </c>
      <c r="J128">
        <v>6.97</v>
      </c>
      <c r="K128" s="36">
        <v>0</v>
      </c>
      <c r="L128" s="36">
        <v>60</v>
      </c>
      <c r="M128">
        <v>0</v>
      </c>
      <c r="N128" t="s">
        <v>243</v>
      </c>
      <c r="O128" t="s">
        <v>243</v>
      </c>
      <c r="P128" t="s">
        <v>198</v>
      </c>
      <c r="Q128">
        <v>1</v>
      </c>
      <c r="R128" s="116">
        <f t="shared" si="7"/>
        <v>60</v>
      </c>
      <c r="S128">
        <f t="shared" si="8"/>
        <v>418.2</v>
      </c>
      <c r="T128" t="str">
        <f t="shared" si="9"/>
        <v>10014108530VME</v>
      </c>
      <c r="U128" t="str">
        <f t="shared" si="10"/>
        <v>14108530VME</v>
      </c>
      <c r="V128" t="str">
        <f t="shared" si="11"/>
        <v>141085TDVME</v>
      </c>
      <c r="W128" t="str">
        <f t="shared" si="12"/>
        <v>100141085TDVME</v>
      </c>
      <c r="X128" t="str">
        <f t="shared" si="13"/>
        <v>0VME</v>
      </c>
    </row>
    <row r="129" spans="3:24" hidden="1" x14ac:dyDescent="0.2">
      <c r="C129">
        <v>1001</v>
      </c>
      <c r="D129" t="s">
        <v>199</v>
      </c>
      <c r="E129" t="s">
        <v>200</v>
      </c>
      <c r="F129" t="s">
        <v>289</v>
      </c>
      <c r="G129" s="1">
        <v>41085</v>
      </c>
      <c r="H129" t="s">
        <v>202</v>
      </c>
      <c r="I129">
        <v>34</v>
      </c>
      <c r="J129">
        <v>6.97</v>
      </c>
      <c r="K129" s="36">
        <v>0</v>
      </c>
      <c r="L129" s="36">
        <v>100</v>
      </c>
      <c r="M129">
        <v>0</v>
      </c>
      <c r="N129" t="s">
        <v>243</v>
      </c>
      <c r="O129" t="s">
        <v>243</v>
      </c>
      <c r="P129" t="s">
        <v>198</v>
      </c>
      <c r="Q129">
        <v>1</v>
      </c>
      <c r="R129" s="116">
        <f t="shared" si="7"/>
        <v>100</v>
      </c>
      <c r="S129">
        <f t="shared" si="8"/>
        <v>697</v>
      </c>
      <c r="T129" t="str">
        <f t="shared" si="9"/>
        <v>10014108530VME</v>
      </c>
      <c r="U129" t="str">
        <f t="shared" si="10"/>
        <v>14108530VME</v>
      </c>
      <c r="V129" t="str">
        <f t="shared" si="11"/>
        <v>141085TDVME</v>
      </c>
      <c r="W129" t="str">
        <f t="shared" si="12"/>
        <v>100141085TDVME</v>
      </c>
      <c r="X129" t="str">
        <f t="shared" si="13"/>
        <v>0VME</v>
      </c>
    </row>
    <row r="130" spans="3:24" hidden="1" x14ac:dyDescent="0.2">
      <c r="C130">
        <v>1001</v>
      </c>
      <c r="D130" t="s">
        <v>199</v>
      </c>
      <c r="E130" t="s">
        <v>200</v>
      </c>
      <c r="F130" t="s">
        <v>290</v>
      </c>
      <c r="G130" s="1">
        <v>41085</v>
      </c>
      <c r="H130" t="s">
        <v>202</v>
      </c>
      <c r="I130">
        <v>34</v>
      </c>
      <c r="J130">
        <v>6.97</v>
      </c>
      <c r="K130" s="36">
        <v>0</v>
      </c>
      <c r="L130" s="36">
        <v>6945.34</v>
      </c>
      <c r="M130">
        <v>0</v>
      </c>
      <c r="N130" t="s">
        <v>243</v>
      </c>
      <c r="O130" t="s">
        <v>243</v>
      </c>
      <c r="P130" t="s">
        <v>198</v>
      </c>
      <c r="Q130">
        <v>1</v>
      </c>
      <c r="R130" s="116">
        <f t="shared" si="7"/>
        <v>6945.34</v>
      </c>
      <c r="S130">
        <f t="shared" si="8"/>
        <v>48409.019800000002</v>
      </c>
      <c r="T130" t="str">
        <f t="shared" si="9"/>
        <v>10014108530VME</v>
      </c>
      <c r="U130" t="str">
        <f t="shared" si="10"/>
        <v>14108530VME</v>
      </c>
      <c r="V130" t="str">
        <f t="shared" si="11"/>
        <v>141085TDVME</v>
      </c>
      <c r="W130" t="str">
        <f t="shared" si="12"/>
        <v>100141085TDVME</v>
      </c>
      <c r="X130" t="str">
        <f t="shared" si="13"/>
        <v>0VME</v>
      </c>
    </row>
    <row r="131" spans="3:24" hidden="1" x14ac:dyDescent="0.2">
      <c r="C131">
        <v>1001</v>
      </c>
      <c r="D131" t="s">
        <v>199</v>
      </c>
      <c r="E131" t="s">
        <v>200</v>
      </c>
      <c r="F131" t="s">
        <v>291</v>
      </c>
      <c r="G131" s="1">
        <v>41085</v>
      </c>
      <c r="H131" t="s">
        <v>202</v>
      </c>
      <c r="I131">
        <v>34</v>
      </c>
      <c r="J131">
        <v>6.97</v>
      </c>
      <c r="K131" s="36">
        <v>0</v>
      </c>
      <c r="L131" s="36">
        <v>7478.01</v>
      </c>
      <c r="M131">
        <v>0</v>
      </c>
      <c r="N131" t="s">
        <v>243</v>
      </c>
      <c r="O131" t="s">
        <v>243</v>
      </c>
      <c r="P131" t="s">
        <v>198</v>
      </c>
      <c r="Q131">
        <v>1</v>
      </c>
      <c r="R131" s="116">
        <f t="shared" si="7"/>
        <v>7478.01</v>
      </c>
      <c r="S131">
        <f t="shared" si="8"/>
        <v>52121.729699999996</v>
      </c>
      <c r="T131" t="str">
        <f t="shared" si="9"/>
        <v>10014108530VME</v>
      </c>
      <c r="U131" t="str">
        <f t="shared" si="10"/>
        <v>14108530VME</v>
      </c>
      <c r="V131" t="str">
        <f t="shared" si="11"/>
        <v>141085TDVME</v>
      </c>
      <c r="W131" t="str">
        <f t="shared" si="12"/>
        <v>100141085TDVME</v>
      </c>
      <c r="X131" t="str">
        <f t="shared" si="13"/>
        <v>0VME</v>
      </c>
    </row>
    <row r="132" spans="3:24" hidden="1" x14ac:dyDescent="0.2">
      <c r="C132">
        <v>1001</v>
      </c>
      <c r="D132" t="s">
        <v>199</v>
      </c>
      <c r="E132" t="s">
        <v>200</v>
      </c>
      <c r="F132" t="s">
        <v>292</v>
      </c>
      <c r="G132" s="1">
        <v>41085</v>
      </c>
      <c r="H132" t="s">
        <v>202</v>
      </c>
      <c r="I132">
        <v>34</v>
      </c>
      <c r="J132">
        <v>6.97</v>
      </c>
      <c r="K132" s="36">
        <v>0</v>
      </c>
      <c r="L132" s="36">
        <v>200</v>
      </c>
      <c r="M132">
        <v>0</v>
      </c>
      <c r="N132" t="s">
        <v>243</v>
      </c>
      <c r="O132" t="s">
        <v>243</v>
      </c>
      <c r="P132" t="s">
        <v>198</v>
      </c>
      <c r="Q132">
        <v>1</v>
      </c>
      <c r="R132" s="116">
        <f t="shared" si="7"/>
        <v>200</v>
      </c>
      <c r="S132">
        <f t="shared" si="8"/>
        <v>1394</v>
      </c>
      <c r="T132" t="str">
        <f t="shared" si="9"/>
        <v>10014108530VME</v>
      </c>
      <c r="U132" t="str">
        <f t="shared" si="10"/>
        <v>14108530VME</v>
      </c>
      <c r="V132" t="str">
        <f t="shared" si="11"/>
        <v>141085TDVME</v>
      </c>
      <c r="W132" t="str">
        <f t="shared" si="12"/>
        <v>100141085TDVME</v>
      </c>
      <c r="X132" t="str">
        <f t="shared" si="13"/>
        <v>0VME</v>
      </c>
    </row>
    <row r="133" spans="3:24" hidden="1" x14ac:dyDescent="0.2">
      <c r="C133">
        <v>1001</v>
      </c>
      <c r="D133" t="s">
        <v>199</v>
      </c>
      <c r="E133" t="s">
        <v>200</v>
      </c>
      <c r="F133" t="s">
        <v>293</v>
      </c>
      <c r="G133" s="1">
        <v>41085</v>
      </c>
      <c r="H133" t="s">
        <v>202</v>
      </c>
      <c r="I133">
        <v>34</v>
      </c>
      <c r="J133">
        <v>6.97</v>
      </c>
      <c r="K133" s="36">
        <v>0</v>
      </c>
      <c r="L133" s="36">
        <v>608.67999999999995</v>
      </c>
      <c r="M133">
        <v>0</v>
      </c>
      <c r="N133" t="s">
        <v>243</v>
      </c>
      <c r="O133" t="s">
        <v>243</v>
      </c>
      <c r="P133" t="s">
        <v>198</v>
      </c>
      <c r="Q133">
        <v>1</v>
      </c>
      <c r="R133" s="116">
        <f t="shared" si="7"/>
        <v>608.67999999999995</v>
      </c>
      <c r="S133">
        <f t="shared" si="8"/>
        <v>4242.4995999999992</v>
      </c>
      <c r="T133" t="str">
        <f t="shared" si="9"/>
        <v>10014108530VME</v>
      </c>
      <c r="U133" t="str">
        <f t="shared" si="10"/>
        <v>14108530VME</v>
      </c>
      <c r="V133" t="str">
        <f t="shared" si="11"/>
        <v>141085TDVME</v>
      </c>
      <c r="W133" t="str">
        <f t="shared" si="12"/>
        <v>100141085TDVME</v>
      </c>
      <c r="X133" t="str">
        <f t="shared" si="13"/>
        <v>0VME</v>
      </c>
    </row>
    <row r="134" spans="3:24" hidden="1" x14ac:dyDescent="0.2">
      <c r="C134">
        <v>1001</v>
      </c>
      <c r="D134" t="s">
        <v>199</v>
      </c>
      <c r="E134" t="s">
        <v>200</v>
      </c>
      <c r="F134" t="s">
        <v>294</v>
      </c>
      <c r="G134" s="1">
        <v>41085</v>
      </c>
      <c r="H134" t="s">
        <v>202</v>
      </c>
      <c r="I134">
        <v>34</v>
      </c>
      <c r="J134">
        <v>6.97</v>
      </c>
      <c r="K134" s="36">
        <v>0</v>
      </c>
      <c r="L134" s="36">
        <v>1053.6500000000001</v>
      </c>
      <c r="M134">
        <v>0</v>
      </c>
      <c r="N134" t="s">
        <v>243</v>
      </c>
      <c r="O134" t="s">
        <v>243</v>
      </c>
      <c r="P134" t="s">
        <v>198</v>
      </c>
      <c r="Q134">
        <v>1</v>
      </c>
      <c r="R134" s="116">
        <f t="shared" si="7"/>
        <v>1053.6500000000001</v>
      </c>
      <c r="S134">
        <f t="shared" si="8"/>
        <v>7343.9405000000006</v>
      </c>
      <c r="T134" t="str">
        <f t="shared" si="9"/>
        <v>10014108530VME</v>
      </c>
      <c r="U134" t="str">
        <f t="shared" si="10"/>
        <v>14108530VME</v>
      </c>
      <c r="V134" t="str">
        <f t="shared" si="11"/>
        <v>141085TDVME</v>
      </c>
      <c r="W134" t="str">
        <f t="shared" si="12"/>
        <v>100141085TDVME</v>
      </c>
      <c r="X134" t="str">
        <f t="shared" si="13"/>
        <v>0VME</v>
      </c>
    </row>
    <row r="135" spans="3:24" hidden="1" x14ac:dyDescent="0.2">
      <c r="C135">
        <v>1001</v>
      </c>
      <c r="D135" t="s">
        <v>199</v>
      </c>
      <c r="E135" t="s">
        <v>200</v>
      </c>
      <c r="F135" t="s">
        <v>295</v>
      </c>
      <c r="G135" s="1">
        <v>41085</v>
      </c>
      <c r="H135" t="s">
        <v>202</v>
      </c>
      <c r="I135">
        <v>34</v>
      </c>
      <c r="J135">
        <v>6.97</v>
      </c>
      <c r="K135" s="36">
        <v>0</v>
      </c>
      <c r="L135" s="36">
        <v>205.13</v>
      </c>
      <c r="M135">
        <v>0</v>
      </c>
      <c r="N135" t="s">
        <v>243</v>
      </c>
      <c r="O135" t="s">
        <v>243</v>
      </c>
      <c r="P135" t="s">
        <v>198</v>
      </c>
      <c r="Q135">
        <v>1</v>
      </c>
      <c r="R135" s="116">
        <f t="shared" si="7"/>
        <v>205.13</v>
      </c>
      <c r="S135">
        <f t="shared" si="8"/>
        <v>1429.7560999999998</v>
      </c>
      <c r="T135" t="str">
        <f t="shared" si="9"/>
        <v>10014108530VME</v>
      </c>
      <c r="U135" t="str">
        <f t="shared" si="10"/>
        <v>14108530VME</v>
      </c>
      <c r="V135" t="str">
        <f t="shared" si="11"/>
        <v>141085TDVME</v>
      </c>
      <c r="W135" t="str">
        <f t="shared" si="12"/>
        <v>100141085TDVME</v>
      </c>
      <c r="X135" t="str">
        <f t="shared" si="13"/>
        <v>0VME</v>
      </c>
    </row>
    <row r="136" spans="3:24" hidden="1" x14ac:dyDescent="0.2">
      <c r="C136">
        <v>1001</v>
      </c>
      <c r="D136" t="s">
        <v>199</v>
      </c>
      <c r="E136" t="s">
        <v>200</v>
      </c>
      <c r="F136" t="s">
        <v>296</v>
      </c>
      <c r="G136" s="1">
        <v>41085</v>
      </c>
      <c r="H136" t="s">
        <v>202</v>
      </c>
      <c r="I136">
        <v>34</v>
      </c>
      <c r="J136">
        <v>6.97</v>
      </c>
      <c r="K136" s="36">
        <v>0</v>
      </c>
      <c r="L136" s="36">
        <v>18778.61</v>
      </c>
      <c r="M136">
        <v>0</v>
      </c>
      <c r="N136" t="s">
        <v>243</v>
      </c>
      <c r="O136" t="s">
        <v>243</v>
      </c>
      <c r="P136" t="s">
        <v>198</v>
      </c>
      <c r="Q136">
        <v>1</v>
      </c>
      <c r="R136" s="116">
        <f t="shared" ref="R136:R199" si="14">+L136+K136</f>
        <v>18778.61</v>
      </c>
      <c r="S136">
        <f t="shared" ref="S136:S199" si="15">+R136*J136</f>
        <v>130886.9117</v>
      </c>
      <c r="T136" t="str">
        <f t="shared" ref="T136:T199" si="16">+C136&amp;G136&amp;E136&amp;H136</f>
        <v>10014108530VME</v>
      </c>
      <c r="U136" t="str">
        <f t="shared" ref="U136:U199" si="17">IF(C136=10001,"4"&amp;G136&amp;E136&amp;H136,LEFT(C136,1)&amp;G136&amp;E136&amp;H136)</f>
        <v>14108530VME</v>
      </c>
      <c r="V136" t="str">
        <f t="shared" ref="V136:V199" si="18">+LEFT(C136,1)&amp;G136&amp;IF(OR(E136="30",E136="31",E136="32"),"TD","")&amp;H136</f>
        <v>141085TDVME</v>
      </c>
      <c r="W136" t="str">
        <f t="shared" ref="W136:W199" si="19">C136&amp;G136&amp;IF(OR(E136="30",E136="31",E136="32"),"TD","")&amp;H136</f>
        <v>100141085TDVME</v>
      </c>
      <c r="X136" t="str">
        <f t="shared" ref="X136:X199" si="20">M136&amp;H136</f>
        <v>0VME</v>
      </c>
    </row>
    <row r="137" spans="3:24" hidden="1" x14ac:dyDescent="0.2">
      <c r="C137">
        <v>1001</v>
      </c>
      <c r="D137" t="s">
        <v>199</v>
      </c>
      <c r="E137" t="s">
        <v>200</v>
      </c>
      <c r="F137" t="s">
        <v>297</v>
      </c>
      <c r="G137" s="1">
        <v>41085</v>
      </c>
      <c r="H137" t="s">
        <v>202</v>
      </c>
      <c r="I137">
        <v>34</v>
      </c>
      <c r="J137">
        <v>6.97</v>
      </c>
      <c r="K137" s="36">
        <v>0</v>
      </c>
      <c r="L137" s="36">
        <v>150.41999999999999</v>
      </c>
      <c r="M137">
        <v>0</v>
      </c>
      <c r="N137" t="s">
        <v>243</v>
      </c>
      <c r="O137" t="s">
        <v>243</v>
      </c>
      <c r="P137" t="s">
        <v>198</v>
      </c>
      <c r="Q137">
        <v>1</v>
      </c>
      <c r="R137" s="116">
        <f t="shared" si="14"/>
        <v>150.41999999999999</v>
      </c>
      <c r="S137">
        <f t="shared" si="15"/>
        <v>1048.4273999999998</v>
      </c>
      <c r="T137" t="str">
        <f t="shared" si="16"/>
        <v>10014108530VME</v>
      </c>
      <c r="U137" t="str">
        <f t="shared" si="17"/>
        <v>14108530VME</v>
      </c>
      <c r="V137" t="str">
        <f t="shared" si="18"/>
        <v>141085TDVME</v>
      </c>
      <c r="W137" t="str">
        <f t="shared" si="19"/>
        <v>100141085TDVME</v>
      </c>
      <c r="X137" t="str">
        <f t="shared" si="20"/>
        <v>0VME</v>
      </c>
    </row>
    <row r="138" spans="3:24" hidden="1" x14ac:dyDescent="0.2">
      <c r="C138">
        <v>1001</v>
      </c>
      <c r="D138" t="s">
        <v>199</v>
      </c>
      <c r="E138" t="s">
        <v>200</v>
      </c>
      <c r="F138" t="s">
        <v>298</v>
      </c>
      <c r="G138" s="1">
        <v>41085</v>
      </c>
      <c r="H138" t="s">
        <v>202</v>
      </c>
      <c r="I138">
        <v>34</v>
      </c>
      <c r="J138">
        <v>6.97</v>
      </c>
      <c r="K138" s="36">
        <v>0</v>
      </c>
      <c r="L138" s="36">
        <v>2557.54</v>
      </c>
      <c r="M138">
        <v>0</v>
      </c>
      <c r="N138" t="s">
        <v>243</v>
      </c>
      <c r="O138" t="s">
        <v>243</v>
      </c>
      <c r="P138" t="s">
        <v>198</v>
      </c>
      <c r="Q138">
        <v>1</v>
      </c>
      <c r="R138" s="116">
        <f t="shared" si="14"/>
        <v>2557.54</v>
      </c>
      <c r="S138">
        <f t="shared" si="15"/>
        <v>17826.053799999998</v>
      </c>
      <c r="T138" t="str">
        <f t="shared" si="16"/>
        <v>10014108530VME</v>
      </c>
      <c r="U138" t="str">
        <f t="shared" si="17"/>
        <v>14108530VME</v>
      </c>
      <c r="V138" t="str">
        <f t="shared" si="18"/>
        <v>141085TDVME</v>
      </c>
      <c r="W138" t="str">
        <f t="shared" si="19"/>
        <v>100141085TDVME</v>
      </c>
      <c r="X138" t="str">
        <f t="shared" si="20"/>
        <v>0VME</v>
      </c>
    </row>
    <row r="139" spans="3:24" hidden="1" x14ac:dyDescent="0.2">
      <c r="C139">
        <v>1001</v>
      </c>
      <c r="D139" t="s">
        <v>199</v>
      </c>
      <c r="E139" t="s">
        <v>200</v>
      </c>
      <c r="F139" t="s">
        <v>299</v>
      </c>
      <c r="G139" s="1">
        <v>41085</v>
      </c>
      <c r="H139" t="s">
        <v>202</v>
      </c>
      <c r="I139">
        <v>34</v>
      </c>
      <c r="J139">
        <v>6.97</v>
      </c>
      <c r="K139" s="36">
        <v>0</v>
      </c>
      <c r="L139" s="36">
        <v>100</v>
      </c>
      <c r="M139">
        <v>0</v>
      </c>
      <c r="N139" t="s">
        <v>243</v>
      </c>
      <c r="O139" t="s">
        <v>243</v>
      </c>
      <c r="P139" t="s">
        <v>198</v>
      </c>
      <c r="Q139">
        <v>1</v>
      </c>
      <c r="R139" s="116">
        <f t="shared" si="14"/>
        <v>100</v>
      </c>
      <c r="S139">
        <f t="shared" si="15"/>
        <v>697</v>
      </c>
      <c r="T139" t="str">
        <f t="shared" si="16"/>
        <v>10014108530VME</v>
      </c>
      <c r="U139" t="str">
        <f t="shared" si="17"/>
        <v>14108530VME</v>
      </c>
      <c r="V139" t="str">
        <f t="shared" si="18"/>
        <v>141085TDVME</v>
      </c>
      <c r="W139" t="str">
        <f t="shared" si="19"/>
        <v>100141085TDVME</v>
      </c>
      <c r="X139" t="str">
        <f t="shared" si="20"/>
        <v>0VME</v>
      </c>
    </row>
    <row r="140" spans="3:24" hidden="1" x14ac:dyDescent="0.2">
      <c r="C140">
        <v>1001</v>
      </c>
      <c r="D140" t="s">
        <v>199</v>
      </c>
      <c r="E140" t="s">
        <v>200</v>
      </c>
      <c r="F140" t="s">
        <v>300</v>
      </c>
      <c r="G140" s="1">
        <v>41085</v>
      </c>
      <c r="H140" t="s">
        <v>202</v>
      </c>
      <c r="I140">
        <v>34</v>
      </c>
      <c r="J140">
        <v>6.97</v>
      </c>
      <c r="K140" s="36">
        <v>0</v>
      </c>
      <c r="L140" s="36">
        <v>341.09</v>
      </c>
      <c r="M140">
        <v>0</v>
      </c>
      <c r="N140" t="s">
        <v>243</v>
      </c>
      <c r="O140" t="s">
        <v>243</v>
      </c>
      <c r="P140" t="s">
        <v>198</v>
      </c>
      <c r="Q140">
        <v>1</v>
      </c>
      <c r="R140" s="116">
        <f t="shared" si="14"/>
        <v>341.09</v>
      </c>
      <c r="S140">
        <f t="shared" si="15"/>
        <v>2377.3972999999996</v>
      </c>
      <c r="T140" t="str">
        <f t="shared" si="16"/>
        <v>10014108530VME</v>
      </c>
      <c r="U140" t="str">
        <f t="shared" si="17"/>
        <v>14108530VME</v>
      </c>
      <c r="V140" t="str">
        <f t="shared" si="18"/>
        <v>141085TDVME</v>
      </c>
      <c r="W140" t="str">
        <f t="shared" si="19"/>
        <v>100141085TDVME</v>
      </c>
      <c r="X140" t="str">
        <f t="shared" si="20"/>
        <v>0VME</v>
      </c>
    </row>
    <row r="141" spans="3:24" hidden="1" x14ac:dyDescent="0.2">
      <c r="C141">
        <v>1001</v>
      </c>
      <c r="D141" t="s">
        <v>199</v>
      </c>
      <c r="E141" t="s">
        <v>200</v>
      </c>
      <c r="F141" t="s">
        <v>301</v>
      </c>
      <c r="G141" s="1">
        <v>41085</v>
      </c>
      <c r="H141" t="s">
        <v>202</v>
      </c>
      <c r="I141">
        <v>34</v>
      </c>
      <c r="J141">
        <v>6.97</v>
      </c>
      <c r="K141" s="36">
        <v>0</v>
      </c>
      <c r="L141" s="36">
        <v>257.87</v>
      </c>
      <c r="M141">
        <v>0</v>
      </c>
      <c r="N141" t="s">
        <v>243</v>
      </c>
      <c r="O141" t="s">
        <v>243</v>
      </c>
      <c r="P141" t="s">
        <v>198</v>
      </c>
      <c r="Q141">
        <v>1</v>
      </c>
      <c r="R141" s="116">
        <f t="shared" si="14"/>
        <v>257.87</v>
      </c>
      <c r="S141">
        <f t="shared" si="15"/>
        <v>1797.3539000000001</v>
      </c>
      <c r="T141" t="str">
        <f t="shared" si="16"/>
        <v>10014108530VME</v>
      </c>
      <c r="U141" t="str">
        <f t="shared" si="17"/>
        <v>14108530VME</v>
      </c>
      <c r="V141" t="str">
        <f t="shared" si="18"/>
        <v>141085TDVME</v>
      </c>
      <c r="W141" t="str">
        <f t="shared" si="19"/>
        <v>100141085TDVME</v>
      </c>
      <c r="X141" t="str">
        <f t="shared" si="20"/>
        <v>0VME</v>
      </c>
    </row>
    <row r="142" spans="3:24" hidden="1" x14ac:dyDescent="0.2">
      <c r="C142">
        <v>1001</v>
      </c>
      <c r="D142" t="s">
        <v>199</v>
      </c>
      <c r="E142" t="s">
        <v>200</v>
      </c>
      <c r="F142" t="s">
        <v>302</v>
      </c>
      <c r="G142" s="1">
        <v>41085</v>
      </c>
      <c r="H142" t="s">
        <v>202</v>
      </c>
      <c r="I142">
        <v>34</v>
      </c>
      <c r="J142">
        <v>6.97</v>
      </c>
      <c r="K142" s="36">
        <v>0</v>
      </c>
      <c r="L142" s="36">
        <v>5000</v>
      </c>
      <c r="M142">
        <v>0</v>
      </c>
      <c r="N142" t="s">
        <v>243</v>
      </c>
      <c r="O142" t="s">
        <v>243</v>
      </c>
      <c r="P142" t="s">
        <v>198</v>
      </c>
      <c r="Q142">
        <v>1</v>
      </c>
      <c r="R142" s="116">
        <f t="shared" si="14"/>
        <v>5000</v>
      </c>
      <c r="S142">
        <f t="shared" si="15"/>
        <v>34850</v>
      </c>
      <c r="T142" t="str">
        <f t="shared" si="16"/>
        <v>10014108530VME</v>
      </c>
      <c r="U142" t="str">
        <f t="shared" si="17"/>
        <v>14108530VME</v>
      </c>
      <c r="V142" t="str">
        <f t="shared" si="18"/>
        <v>141085TDVME</v>
      </c>
      <c r="W142" t="str">
        <f t="shared" si="19"/>
        <v>100141085TDVME</v>
      </c>
      <c r="X142" t="str">
        <f t="shared" si="20"/>
        <v>0VME</v>
      </c>
    </row>
    <row r="143" spans="3:24" hidden="1" x14ac:dyDescent="0.2">
      <c r="C143">
        <v>1001</v>
      </c>
      <c r="D143" t="s">
        <v>199</v>
      </c>
      <c r="E143" t="s">
        <v>200</v>
      </c>
      <c r="F143" t="s">
        <v>303</v>
      </c>
      <c r="G143" s="1">
        <v>41085</v>
      </c>
      <c r="H143" t="s">
        <v>202</v>
      </c>
      <c r="I143">
        <v>34</v>
      </c>
      <c r="J143">
        <v>6.97</v>
      </c>
      <c r="K143" s="36">
        <v>0</v>
      </c>
      <c r="L143" s="36">
        <v>516.76</v>
      </c>
      <c r="M143">
        <v>0</v>
      </c>
      <c r="N143" t="s">
        <v>243</v>
      </c>
      <c r="O143" t="s">
        <v>243</v>
      </c>
      <c r="P143" t="s">
        <v>198</v>
      </c>
      <c r="Q143">
        <v>1</v>
      </c>
      <c r="R143" s="116">
        <f t="shared" si="14"/>
        <v>516.76</v>
      </c>
      <c r="S143">
        <f t="shared" si="15"/>
        <v>3601.8172</v>
      </c>
      <c r="T143" t="str">
        <f t="shared" si="16"/>
        <v>10014108530VME</v>
      </c>
      <c r="U143" t="str">
        <f t="shared" si="17"/>
        <v>14108530VME</v>
      </c>
      <c r="V143" t="str">
        <f t="shared" si="18"/>
        <v>141085TDVME</v>
      </c>
      <c r="W143" t="str">
        <f t="shared" si="19"/>
        <v>100141085TDVME</v>
      </c>
      <c r="X143" t="str">
        <f t="shared" si="20"/>
        <v>0VME</v>
      </c>
    </row>
    <row r="144" spans="3:24" hidden="1" x14ac:dyDescent="0.2">
      <c r="C144">
        <v>1001</v>
      </c>
      <c r="D144" t="s">
        <v>199</v>
      </c>
      <c r="E144" t="s">
        <v>200</v>
      </c>
      <c r="F144" t="s">
        <v>304</v>
      </c>
      <c r="G144" s="1">
        <v>41085</v>
      </c>
      <c r="H144" t="s">
        <v>202</v>
      </c>
      <c r="I144">
        <v>34</v>
      </c>
      <c r="J144">
        <v>6.97</v>
      </c>
      <c r="K144" s="36">
        <v>0</v>
      </c>
      <c r="L144" s="36">
        <v>9399.66</v>
      </c>
      <c r="M144">
        <v>0</v>
      </c>
      <c r="N144" t="s">
        <v>243</v>
      </c>
      <c r="O144" t="s">
        <v>243</v>
      </c>
      <c r="P144" t="s">
        <v>198</v>
      </c>
      <c r="Q144">
        <v>1</v>
      </c>
      <c r="R144" s="116">
        <f t="shared" si="14"/>
        <v>9399.66</v>
      </c>
      <c r="S144">
        <f t="shared" si="15"/>
        <v>65515.6302</v>
      </c>
      <c r="T144" t="str">
        <f t="shared" si="16"/>
        <v>10014108530VME</v>
      </c>
      <c r="U144" t="str">
        <f t="shared" si="17"/>
        <v>14108530VME</v>
      </c>
      <c r="V144" t="str">
        <f t="shared" si="18"/>
        <v>141085TDVME</v>
      </c>
      <c r="W144" t="str">
        <f t="shared" si="19"/>
        <v>100141085TDVME</v>
      </c>
      <c r="X144" t="str">
        <f t="shared" si="20"/>
        <v>0VME</v>
      </c>
    </row>
    <row r="145" spans="3:24" hidden="1" x14ac:dyDescent="0.2">
      <c r="C145">
        <v>1001</v>
      </c>
      <c r="D145" t="s">
        <v>199</v>
      </c>
      <c r="E145" t="s">
        <v>200</v>
      </c>
      <c r="F145" t="s">
        <v>305</v>
      </c>
      <c r="G145" s="1">
        <v>41085</v>
      </c>
      <c r="H145" t="s">
        <v>202</v>
      </c>
      <c r="I145">
        <v>34</v>
      </c>
      <c r="J145">
        <v>6.97</v>
      </c>
      <c r="K145" s="36">
        <v>0</v>
      </c>
      <c r="L145" s="36">
        <v>60</v>
      </c>
      <c r="M145">
        <v>0</v>
      </c>
      <c r="N145" t="s">
        <v>243</v>
      </c>
      <c r="O145" t="s">
        <v>243</v>
      </c>
      <c r="P145" t="s">
        <v>198</v>
      </c>
      <c r="Q145">
        <v>1</v>
      </c>
      <c r="R145" s="116">
        <f t="shared" si="14"/>
        <v>60</v>
      </c>
      <c r="S145">
        <f t="shared" si="15"/>
        <v>418.2</v>
      </c>
      <c r="T145" t="str">
        <f t="shared" si="16"/>
        <v>10014108530VME</v>
      </c>
      <c r="U145" t="str">
        <f t="shared" si="17"/>
        <v>14108530VME</v>
      </c>
      <c r="V145" t="str">
        <f t="shared" si="18"/>
        <v>141085TDVME</v>
      </c>
      <c r="W145" t="str">
        <f t="shared" si="19"/>
        <v>100141085TDVME</v>
      </c>
      <c r="X145" t="str">
        <f t="shared" si="20"/>
        <v>0VME</v>
      </c>
    </row>
    <row r="146" spans="3:24" hidden="1" x14ac:dyDescent="0.2">
      <c r="C146">
        <v>1001</v>
      </c>
      <c r="D146" t="s">
        <v>199</v>
      </c>
      <c r="E146" t="s">
        <v>200</v>
      </c>
      <c r="F146" t="s">
        <v>306</v>
      </c>
      <c r="G146" s="1">
        <v>41085</v>
      </c>
      <c r="H146" t="s">
        <v>202</v>
      </c>
      <c r="I146">
        <v>34</v>
      </c>
      <c r="J146">
        <v>6.97</v>
      </c>
      <c r="K146" s="36">
        <v>0</v>
      </c>
      <c r="L146" s="36">
        <v>33.72</v>
      </c>
      <c r="M146">
        <v>0</v>
      </c>
      <c r="N146" t="s">
        <v>243</v>
      </c>
      <c r="O146" t="s">
        <v>243</v>
      </c>
      <c r="P146" t="s">
        <v>198</v>
      </c>
      <c r="Q146">
        <v>1</v>
      </c>
      <c r="R146" s="116">
        <f t="shared" si="14"/>
        <v>33.72</v>
      </c>
      <c r="S146">
        <f t="shared" si="15"/>
        <v>235.02839999999998</v>
      </c>
      <c r="T146" t="str">
        <f t="shared" si="16"/>
        <v>10014108530VME</v>
      </c>
      <c r="U146" t="str">
        <f t="shared" si="17"/>
        <v>14108530VME</v>
      </c>
      <c r="V146" t="str">
        <f t="shared" si="18"/>
        <v>141085TDVME</v>
      </c>
      <c r="W146" t="str">
        <f t="shared" si="19"/>
        <v>100141085TDVME</v>
      </c>
      <c r="X146" t="str">
        <f t="shared" si="20"/>
        <v>0VME</v>
      </c>
    </row>
    <row r="147" spans="3:24" hidden="1" x14ac:dyDescent="0.2">
      <c r="C147">
        <v>1001</v>
      </c>
      <c r="D147" t="s">
        <v>199</v>
      </c>
      <c r="E147" t="s">
        <v>200</v>
      </c>
      <c r="F147" t="s">
        <v>307</v>
      </c>
      <c r="G147" s="1">
        <v>41085</v>
      </c>
      <c r="H147" t="s">
        <v>202</v>
      </c>
      <c r="I147">
        <v>34</v>
      </c>
      <c r="J147">
        <v>6.97</v>
      </c>
      <c r="K147" s="36">
        <v>0</v>
      </c>
      <c r="L147" s="36">
        <v>145.6</v>
      </c>
      <c r="M147">
        <v>0</v>
      </c>
      <c r="N147" t="s">
        <v>243</v>
      </c>
      <c r="O147" t="s">
        <v>243</v>
      </c>
      <c r="P147" t="s">
        <v>198</v>
      </c>
      <c r="Q147">
        <v>1</v>
      </c>
      <c r="R147" s="116">
        <f t="shared" si="14"/>
        <v>145.6</v>
      </c>
      <c r="S147">
        <f t="shared" si="15"/>
        <v>1014.8319999999999</v>
      </c>
      <c r="T147" t="str">
        <f t="shared" si="16"/>
        <v>10014108530VME</v>
      </c>
      <c r="U147" t="str">
        <f t="shared" si="17"/>
        <v>14108530VME</v>
      </c>
      <c r="V147" t="str">
        <f t="shared" si="18"/>
        <v>141085TDVME</v>
      </c>
      <c r="W147" t="str">
        <f t="shared" si="19"/>
        <v>100141085TDVME</v>
      </c>
      <c r="X147" t="str">
        <f t="shared" si="20"/>
        <v>0VME</v>
      </c>
    </row>
    <row r="148" spans="3:24" hidden="1" x14ac:dyDescent="0.2">
      <c r="C148">
        <v>1001</v>
      </c>
      <c r="D148" t="s">
        <v>199</v>
      </c>
      <c r="E148" t="s">
        <v>200</v>
      </c>
      <c r="F148" t="s">
        <v>308</v>
      </c>
      <c r="G148" s="1">
        <v>41085</v>
      </c>
      <c r="H148" t="s">
        <v>202</v>
      </c>
      <c r="I148">
        <v>34</v>
      </c>
      <c r="J148">
        <v>6.97</v>
      </c>
      <c r="K148" s="36">
        <v>0</v>
      </c>
      <c r="L148" s="36">
        <v>2998.06</v>
      </c>
      <c r="M148">
        <v>0</v>
      </c>
      <c r="N148" t="s">
        <v>243</v>
      </c>
      <c r="O148" t="s">
        <v>243</v>
      </c>
      <c r="P148" t="s">
        <v>198</v>
      </c>
      <c r="Q148">
        <v>1</v>
      </c>
      <c r="R148" s="116">
        <f t="shared" si="14"/>
        <v>2998.06</v>
      </c>
      <c r="S148">
        <f t="shared" si="15"/>
        <v>20896.478199999998</v>
      </c>
      <c r="T148" t="str">
        <f t="shared" si="16"/>
        <v>10014108530VME</v>
      </c>
      <c r="U148" t="str">
        <f t="shared" si="17"/>
        <v>14108530VME</v>
      </c>
      <c r="V148" t="str">
        <f t="shared" si="18"/>
        <v>141085TDVME</v>
      </c>
      <c r="W148" t="str">
        <f t="shared" si="19"/>
        <v>100141085TDVME</v>
      </c>
      <c r="X148" t="str">
        <f t="shared" si="20"/>
        <v>0VME</v>
      </c>
    </row>
    <row r="149" spans="3:24" hidden="1" x14ac:dyDescent="0.2">
      <c r="C149">
        <v>1001</v>
      </c>
      <c r="D149" t="s">
        <v>199</v>
      </c>
      <c r="E149" t="s">
        <v>200</v>
      </c>
      <c r="F149" t="s">
        <v>309</v>
      </c>
      <c r="G149" s="1">
        <v>41085</v>
      </c>
      <c r="H149" t="s">
        <v>202</v>
      </c>
      <c r="I149">
        <v>34</v>
      </c>
      <c r="J149">
        <v>6.97</v>
      </c>
      <c r="K149" s="36">
        <v>0</v>
      </c>
      <c r="L149" s="36">
        <v>17.329999999999998</v>
      </c>
      <c r="M149">
        <v>0</v>
      </c>
      <c r="N149" t="s">
        <v>243</v>
      </c>
      <c r="O149" t="s">
        <v>243</v>
      </c>
      <c r="P149" t="s">
        <v>198</v>
      </c>
      <c r="Q149">
        <v>1</v>
      </c>
      <c r="R149" s="116">
        <f t="shared" si="14"/>
        <v>17.329999999999998</v>
      </c>
      <c r="S149">
        <f t="shared" si="15"/>
        <v>120.79009999999998</v>
      </c>
      <c r="T149" t="str">
        <f t="shared" si="16"/>
        <v>10014108530VME</v>
      </c>
      <c r="U149" t="str">
        <f t="shared" si="17"/>
        <v>14108530VME</v>
      </c>
      <c r="V149" t="str">
        <f t="shared" si="18"/>
        <v>141085TDVME</v>
      </c>
      <c r="W149" t="str">
        <f t="shared" si="19"/>
        <v>100141085TDVME</v>
      </c>
      <c r="X149" t="str">
        <f t="shared" si="20"/>
        <v>0VME</v>
      </c>
    </row>
    <row r="150" spans="3:24" hidden="1" x14ac:dyDescent="0.2">
      <c r="C150">
        <v>1001</v>
      </c>
      <c r="D150" t="s">
        <v>199</v>
      </c>
      <c r="E150" t="s">
        <v>200</v>
      </c>
      <c r="F150" t="s">
        <v>310</v>
      </c>
      <c r="G150" s="1">
        <v>41085</v>
      </c>
      <c r="H150" t="s">
        <v>202</v>
      </c>
      <c r="I150">
        <v>34</v>
      </c>
      <c r="J150">
        <v>6.97</v>
      </c>
      <c r="K150" s="36">
        <v>0</v>
      </c>
      <c r="L150" s="36">
        <v>300</v>
      </c>
      <c r="M150">
        <v>0</v>
      </c>
      <c r="N150" t="s">
        <v>243</v>
      </c>
      <c r="O150" t="s">
        <v>243</v>
      </c>
      <c r="P150" t="s">
        <v>198</v>
      </c>
      <c r="Q150">
        <v>1</v>
      </c>
      <c r="R150" s="116">
        <f t="shared" si="14"/>
        <v>300</v>
      </c>
      <c r="S150">
        <f t="shared" si="15"/>
        <v>2091</v>
      </c>
      <c r="T150" t="str">
        <f t="shared" si="16"/>
        <v>10014108530VME</v>
      </c>
      <c r="U150" t="str">
        <f t="shared" si="17"/>
        <v>14108530VME</v>
      </c>
      <c r="V150" t="str">
        <f t="shared" si="18"/>
        <v>141085TDVME</v>
      </c>
      <c r="W150" t="str">
        <f t="shared" si="19"/>
        <v>100141085TDVME</v>
      </c>
      <c r="X150" t="str">
        <f t="shared" si="20"/>
        <v>0VME</v>
      </c>
    </row>
    <row r="151" spans="3:24" hidden="1" x14ac:dyDescent="0.2">
      <c r="C151">
        <v>1001</v>
      </c>
      <c r="D151" t="s">
        <v>199</v>
      </c>
      <c r="E151" t="s">
        <v>200</v>
      </c>
      <c r="F151" t="s">
        <v>311</v>
      </c>
      <c r="G151" s="1">
        <v>41085</v>
      </c>
      <c r="H151" t="s">
        <v>202</v>
      </c>
      <c r="I151">
        <v>34</v>
      </c>
      <c r="J151">
        <v>6.97</v>
      </c>
      <c r="K151" s="36">
        <v>0</v>
      </c>
      <c r="L151" s="36">
        <v>4200</v>
      </c>
      <c r="M151">
        <v>0</v>
      </c>
      <c r="N151" t="s">
        <v>243</v>
      </c>
      <c r="O151" t="s">
        <v>243</v>
      </c>
      <c r="P151" t="s">
        <v>198</v>
      </c>
      <c r="Q151">
        <v>1</v>
      </c>
      <c r="R151" s="116">
        <f t="shared" si="14"/>
        <v>4200</v>
      </c>
      <c r="S151">
        <f t="shared" si="15"/>
        <v>29274</v>
      </c>
      <c r="T151" t="str">
        <f t="shared" si="16"/>
        <v>10014108530VME</v>
      </c>
      <c r="U151" t="str">
        <f t="shared" si="17"/>
        <v>14108530VME</v>
      </c>
      <c r="V151" t="str">
        <f t="shared" si="18"/>
        <v>141085TDVME</v>
      </c>
      <c r="W151" t="str">
        <f t="shared" si="19"/>
        <v>100141085TDVME</v>
      </c>
      <c r="X151" t="str">
        <f t="shared" si="20"/>
        <v>0VME</v>
      </c>
    </row>
    <row r="152" spans="3:24" hidden="1" x14ac:dyDescent="0.2">
      <c r="C152">
        <v>1001</v>
      </c>
      <c r="D152" t="s">
        <v>199</v>
      </c>
      <c r="E152" t="s">
        <v>200</v>
      </c>
      <c r="F152" t="s">
        <v>312</v>
      </c>
      <c r="G152" s="1">
        <v>41085</v>
      </c>
      <c r="H152" t="s">
        <v>202</v>
      </c>
      <c r="I152">
        <v>34</v>
      </c>
      <c r="J152">
        <v>6.97</v>
      </c>
      <c r="K152" s="36">
        <v>0</v>
      </c>
      <c r="L152" s="36">
        <v>7203.75</v>
      </c>
      <c r="M152">
        <v>0</v>
      </c>
      <c r="N152" t="s">
        <v>243</v>
      </c>
      <c r="O152" t="s">
        <v>243</v>
      </c>
      <c r="P152" t="s">
        <v>198</v>
      </c>
      <c r="Q152">
        <v>1</v>
      </c>
      <c r="R152" s="116">
        <f t="shared" si="14"/>
        <v>7203.75</v>
      </c>
      <c r="S152">
        <f t="shared" si="15"/>
        <v>50210.137499999997</v>
      </c>
      <c r="T152" t="str">
        <f t="shared" si="16"/>
        <v>10014108530VME</v>
      </c>
      <c r="U152" t="str">
        <f t="shared" si="17"/>
        <v>14108530VME</v>
      </c>
      <c r="V152" t="str">
        <f t="shared" si="18"/>
        <v>141085TDVME</v>
      </c>
      <c r="W152" t="str">
        <f t="shared" si="19"/>
        <v>100141085TDVME</v>
      </c>
      <c r="X152" t="str">
        <f t="shared" si="20"/>
        <v>0VME</v>
      </c>
    </row>
    <row r="153" spans="3:24" hidden="1" x14ac:dyDescent="0.2">
      <c r="C153">
        <v>1001</v>
      </c>
      <c r="D153" t="s">
        <v>199</v>
      </c>
      <c r="E153" t="s">
        <v>200</v>
      </c>
      <c r="F153" t="s">
        <v>313</v>
      </c>
      <c r="G153" s="1">
        <v>41085</v>
      </c>
      <c r="H153" t="s">
        <v>202</v>
      </c>
      <c r="I153">
        <v>34</v>
      </c>
      <c r="J153">
        <v>6.97</v>
      </c>
      <c r="K153" s="36">
        <v>0</v>
      </c>
      <c r="L153" s="36">
        <v>3438.17</v>
      </c>
      <c r="M153">
        <v>0</v>
      </c>
      <c r="N153" t="s">
        <v>243</v>
      </c>
      <c r="O153" t="s">
        <v>243</v>
      </c>
      <c r="P153" t="s">
        <v>198</v>
      </c>
      <c r="Q153">
        <v>1</v>
      </c>
      <c r="R153" s="116">
        <f t="shared" si="14"/>
        <v>3438.17</v>
      </c>
      <c r="S153">
        <f t="shared" si="15"/>
        <v>23964.044900000001</v>
      </c>
      <c r="T153" t="str">
        <f t="shared" si="16"/>
        <v>10014108530VME</v>
      </c>
      <c r="U153" t="str">
        <f t="shared" si="17"/>
        <v>14108530VME</v>
      </c>
      <c r="V153" t="str">
        <f t="shared" si="18"/>
        <v>141085TDVME</v>
      </c>
      <c r="W153" t="str">
        <f t="shared" si="19"/>
        <v>100141085TDVME</v>
      </c>
      <c r="X153" t="str">
        <f t="shared" si="20"/>
        <v>0VME</v>
      </c>
    </row>
    <row r="154" spans="3:24" hidden="1" x14ac:dyDescent="0.2">
      <c r="C154">
        <v>1001</v>
      </c>
      <c r="D154" t="s">
        <v>199</v>
      </c>
      <c r="E154" t="s">
        <v>200</v>
      </c>
      <c r="F154" t="s">
        <v>314</v>
      </c>
      <c r="G154" s="1">
        <v>41085</v>
      </c>
      <c r="H154" t="s">
        <v>202</v>
      </c>
      <c r="I154">
        <v>34</v>
      </c>
      <c r="J154">
        <v>6.97</v>
      </c>
      <c r="K154" s="36">
        <v>0</v>
      </c>
      <c r="L154" s="36">
        <v>4752.29</v>
      </c>
      <c r="M154">
        <v>0</v>
      </c>
      <c r="N154" t="s">
        <v>243</v>
      </c>
      <c r="O154" t="s">
        <v>243</v>
      </c>
      <c r="P154" t="s">
        <v>198</v>
      </c>
      <c r="Q154">
        <v>1</v>
      </c>
      <c r="R154" s="116">
        <f t="shared" si="14"/>
        <v>4752.29</v>
      </c>
      <c r="S154">
        <f t="shared" si="15"/>
        <v>33123.461299999995</v>
      </c>
      <c r="T154" t="str">
        <f t="shared" si="16"/>
        <v>10014108530VME</v>
      </c>
      <c r="U154" t="str">
        <f t="shared" si="17"/>
        <v>14108530VME</v>
      </c>
      <c r="V154" t="str">
        <f t="shared" si="18"/>
        <v>141085TDVME</v>
      </c>
      <c r="W154" t="str">
        <f t="shared" si="19"/>
        <v>100141085TDVME</v>
      </c>
      <c r="X154" t="str">
        <f t="shared" si="20"/>
        <v>0VME</v>
      </c>
    </row>
    <row r="155" spans="3:24" hidden="1" x14ac:dyDescent="0.2">
      <c r="C155">
        <v>1001</v>
      </c>
      <c r="D155" t="s">
        <v>199</v>
      </c>
      <c r="E155" t="s">
        <v>200</v>
      </c>
      <c r="F155" t="s">
        <v>315</v>
      </c>
      <c r="G155" s="1">
        <v>41085</v>
      </c>
      <c r="H155" t="s">
        <v>202</v>
      </c>
      <c r="I155">
        <v>34</v>
      </c>
      <c r="J155">
        <v>6.97</v>
      </c>
      <c r="K155" s="36">
        <v>0</v>
      </c>
      <c r="L155" s="36">
        <v>20</v>
      </c>
      <c r="M155">
        <v>0</v>
      </c>
      <c r="N155" t="s">
        <v>243</v>
      </c>
      <c r="O155" t="s">
        <v>243</v>
      </c>
      <c r="P155" t="s">
        <v>198</v>
      </c>
      <c r="Q155">
        <v>1</v>
      </c>
      <c r="R155" s="116">
        <f t="shared" si="14"/>
        <v>20</v>
      </c>
      <c r="S155">
        <f t="shared" si="15"/>
        <v>139.4</v>
      </c>
      <c r="T155" t="str">
        <f t="shared" si="16"/>
        <v>10014108530VME</v>
      </c>
      <c r="U155" t="str">
        <f t="shared" si="17"/>
        <v>14108530VME</v>
      </c>
      <c r="V155" t="str">
        <f t="shared" si="18"/>
        <v>141085TDVME</v>
      </c>
      <c r="W155" t="str">
        <f t="shared" si="19"/>
        <v>100141085TDVME</v>
      </c>
      <c r="X155" t="str">
        <f t="shared" si="20"/>
        <v>0VME</v>
      </c>
    </row>
    <row r="156" spans="3:24" hidden="1" x14ac:dyDescent="0.2">
      <c r="C156">
        <v>1001</v>
      </c>
      <c r="D156" t="s">
        <v>199</v>
      </c>
      <c r="E156" t="s">
        <v>200</v>
      </c>
      <c r="F156" t="s">
        <v>316</v>
      </c>
      <c r="G156" s="1">
        <v>41085</v>
      </c>
      <c r="H156" t="s">
        <v>202</v>
      </c>
      <c r="I156">
        <v>34</v>
      </c>
      <c r="J156">
        <v>6.97</v>
      </c>
      <c r="K156" s="36">
        <v>0</v>
      </c>
      <c r="L156" s="36">
        <v>8084.95</v>
      </c>
      <c r="M156">
        <v>0</v>
      </c>
      <c r="N156" t="s">
        <v>243</v>
      </c>
      <c r="O156" t="s">
        <v>243</v>
      </c>
      <c r="P156" t="s">
        <v>198</v>
      </c>
      <c r="Q156">
        <v>1</v>
      </c>
      <c r="R156" s="116">
        <f t="shared" si="14"/>
        <v>8084.95</v>
      </c>
      <c r="S156">
        <f t="shared" si="15"/>
        <v>56352.101499999997</v>
      </c>
      <c r="T156" t="str">
        <f t="shared" si="16"/>
        <v>10014108530VME</v>
      </c>
      <c r="U156" t="str">
        <f t="shared" si="17"/>
        <v>14108530VME</v>
      </c>
      <c r="V156" t="str">
        <f t="shared" si="18"/>
        <v>141085TDVME</v>
      </c>
      <c r="W156" t="str">
        <f t="shared" si="19"/>
        <v>100141085TDVME</v>
      </c>
      <c r="X156" t="str">
        <f t="shared" si="20"/>
        <v>0VME</v>
      </c>
    </row>
    <row r="157" spans="3:24" hidden="1" x14ac:dyDescent="0.2">
      <c r="C157">
        <v>1001</v>
      </c>
      <c r="D157" t="s">
        <v>199</v>
      </c>
      <c r="E157" t="s">
        <v>200</v>
      </c>
      <c r="F157" t="s">
        <v>317</v>
      </c>
      <c r="G157" s="1">
        <v>41085</v>
      </c>
      <c r="H157" t="s">
        <v>202</v>
      </c>
      <c r="I157">
        <v>34</v>
      </c>
      <c r="J157">
        <v>6.97</v>
      </c>
      <c r="K157" s="36">
        <v>0</v>
      </c>
      <c r="L157" s="36">
        <v>600</v>
      </c>
      <c r="M157">
        <v>0</v>
      </c>
      <c r="N157" t="s">
        <v>243</v>
      </c>
      <c r="O157" t="s">
        <v>243</v>
      </c>
      <c r="P157" t="s">
        <v>198</v>
      </c>
      <c r="Q157">
        <v>1</v>
      </c>
      <c r="R157" s="116">
        <f t="shared" si="14"/>
        <v>600</v>
      </c>
      <c r="S157">
        <f t="shared" si="15"/>
        <v>4182</v>
      </c>
      <c r="T157" t="str">
        <f t="shared" si="16"/>
        <v>10014108530VME</v>
      </c>
      <c r="U157" t="str">
        <f t="shared" si="17"/>
        <v>14108530VME</v>
      </c>
      <c r="V157" t="str">
        <f t="shared" si="18"/>
        <v>141085TDVME</v>
      </c>
      <c r="W157" t="str">
        <f t="shared" si="19"/>
        <v>100141085TDVME</v>
      </c>
      <c r="X157" t="str">
        <f t="shared" si="20"/>
        <v>0VME</v>
      </c>
    </row>
    <row r="158" spans="3:24" hidden="1" x14ac:dyDescent="0.2">
      <c r="C158">
        <v>1001</v>
      </c>
      <c r="D158" t="s">
        <v>199</v>
      </c>
      <c r="E158" t="s">
        <v>200</v>
      </c>
      <c r="F158" t="s">
        <v>318</v>
      </c>
      <c r="G158" s="1">
        <v>41085</v>
      </c>
      <c r="H158" t="s">
        <v>204</v>
      </c>
      <c r="I158">
        <v>34</v>
      </c>
      <c r="J158">
        <v>6.85</v>
      </c>
      <c r="K158" s="36">
        <v>485.61</v>
      </c>
      <c r="L158" s="36">
        <v>0</v>
      </c>
      <c r="M158">
        <v>0</v>
      </c>
      <c r="N158" t="s">
        <v>243</v>
      </c>
      <c r="O158" t="s">
        <v>243</v>
      </c>
      <c r="P158" t="s">
        <v>198</v>
      </c>
      <c r="Q158">
        <v>1</v>
      </c>
      <c r="R158" s="116">
        <f t="shared" si="14"/>
        <v>485.61</v>
      </c>
      <c r="S158">
        <f t="shared" si="15"/>
        <v>3326.4285</v>
      </c>
      <c r="T158" t="str">
        <f t="shared" si="16"/>
        <v>10014108530CME</v>
      </c>
      <c r="U158" t="str">
        <f t="shared" si="17"/>
        <v>14108530CME</v>
      </c>
      <c r="V158" t="str">
        <f t="shared" si="18"/>
        <v>141085TDCME</v>
      </c>
      <c r="W158" t="str">
        <f t="shared" si="19"/>
        <v>100141085TDCME</v>
      </c>
      <c r="X158" t="str">
        <f t="shared" si="20"/>
        <v>0CME</v>
      </c>
    </row>
    <row r="159" spans="3:24" hidden="1" x14ac:dyDescent="0.2">
      <c r="C159">
        <v>1001</v>
      </c>
      <c r="D159" t="s">
        <v>199</v>
      </c>
      <c r="E159" t="s">
        <v>200</v>
      </c>
      <c r="F159" t="s">
        <v>319</v>
      </c>
      <c r="G159" s="1">
        <v>41085</v>
      </c>
      <c r="H159" t="s">
        <v>202</v>
      </c>
      <c r="I159">
        <v>34</v>
      </c>
      <c r="J159">
        <v>6.97</v>
      </c>
      <c r="K159" s="36">
        <v>0</v>
      </c>
      <c r="L159" s="36">
        <v>104.4</v>
      </c>
      <c r="M159">
        <v>0</v>
      </c>
      <c r="N159" t="s">
        <v>243</v>
      </c>
      <c r="O159" t="s">
        <v>243</v>
      </c>
      <c r="P159" t="s">
        <v>198</v>
      </c>
      <c r="Q159">
        <v>1</v>
      </c>
      <c r="R159" s="116">
        <f t="shared" si="14"/>
        <v>104.4</v>
      </c>
      <c r="S159">
        <f t="shared" si="15"/>
        <v>727.66800000000001</v>
      </c>
      <c r="T159" t="str">
        <f t="shared" si="16"/>
        <v>10014108530VME</v>
      </c>
      <c r="U159" t="str">
        <f t="shared" si="17"/>
        <v>14108530VME</v>
      </c>
      <c r="V159" t="str">
        <f t="shared" si="18"/>
        <v>141085TDVME</v>
      </c>
      <c r="W159" t="str">
        <f t="shared" si="19"/>
        <v>100141085TDVME</v>
      </c>
      <c r="X159" t="str">
        <f t="shared" si="20"/>
        <v>0VME</v>
      </c>
    </row>
    <row r="160" spans="3:24" hidden="1" x14ac:dyDescent="0.2">
      <c r="C160">
        <v>1001</v>
      </c>
      <c r="D160" t="s">
        <v>199</v>
      </c>
      <c r="E160" t="s">
        <v>200</v>
      </c>
      <c r="F160" t="s">
        <v>320</v>
      </c>
      <c r="G160" s="1">
        <v>41085</v>
      </c>
      <c r="H160" t="s">
        <v>202</v>
      </c>
      <c r="I160">
        <v>34</v>
      </c>
      <c r="J160">
        <v>6.97</v>
      </c>
      <c r="K160" s="36">
        <v>0</v>
      </c>
      <c r="L160" s="36">
        <v>382.26</v>
      </c>
      <c r="M160">
        <v>0</v>
      </c>
      <c r="N160" t="s">
        <v>243</v>
      </c>
      <c r="O160" t="s">
        <v>243</v>
      </c>
      <c r="P160" t="s">
        <v>198</v>
      </c>
      <c r="Q160">
        <v>1</v>
      </c>
      <c r="R160" s="116">
        <f t="shared" si="14"/>
        <v>382.26</v>
      </c>
      <c r="S160">
        <f t="shared" si="15"/>
        <v>2664.3521999999998</v>
      </c>
      <c r="T160" t="str">
        <f t="shared" si="16"/>
        <v>10014108530VME</v>
      </c>
      <c r="U160" t="str">
        <f t="shared" si="17"/>
        <v>14108530VME</v>
      </c>
      <c r="V160" t="str">
        <f t="shared" si="18"/>
        <v>141085TDVME</v>
      </c>
      <c r="W160" t="str">
        <f t="shared" si="19"/>
        <v>100141085TDVME</v>
      </c>
      <c r="X160" t="str">
        <f t="shared" si="20"/>
        <v>0VME</v>
      </c>
    </row>
    <row r="161" spans="3:24" hidden="1" x14ac:dyDescent="0.2">
      <c r="C161">
        <v>1001</v>
      </c>
      <c r="D161" t="s">
        <v>199</v>
      </c>
      <c r="E161" t="s">
        <v>200</v>
      </c>
      <c r="F161" t="s">
        <v>321</v>
      </c>
      <c r="G161" s="1">
        <v>41085</v>
      </c>
      <c r="H161" t="s">
        <v>202</v>
      </c>
      <c r="I161">
        <v>34</v>
      </c>
      <c r="J161">
        <v>6.97</v>
      </c>
      <c r="K161" s="36">
        <v>0</v>
      </c>
      <c r="L161" s="36">
        <v>114.35</v>
      </c>
      <c r="M161">
        <v>0</v>
      </c>
      <c r="N161" t="s">
        <v>243</v>
      </c>
      <c r="O161" t="s">
        <v>243</v>
      </c>
      <c r="P161" t="s">
        <v>198</v>
      </c>
      <c r="Q161">
        <v>1</v>
      </c>
      <c r="R161" s="116">
        <f t="shared" si="14"/>
        <v>114.35</v>
      </c>
      <c r="S161">
        <f t="shared" si="15"/>
        <v>797.01949999999988</v>
      </c>
      <c r="T161" t="str">
        <f t="shared" si="16"/>
        <v>10014108530VME</v>
      </c>
      <c r="U161" t="str">
        <f t="shared" si="17"/>
        <v>14108530VME</v>
      </c>
      <c r="V161" t="str">
        <f t="shared" si="18"/>
        <v>141085TDVME</v>
      </c>
      <c r="W161" t="str">
        <f t="shared" si="19"/>
        <v>100141085TDVME</v>
      </c>
      <c r="X161" t="str">
        <f t="shared" si="20"/>
        <v>0VME</v>
      </c>
    </row>
    <row r="162" spans="3:24" hidden="1" x14ac:dyDescent="0.2">
      <c r="C162">
        <v>1001</v>
      </c>
      <c r="D162" t="s">
        <v>199</v>
      </c>
      <c r="E162" t="s">
        <v>200</v>
      </c>
      <c r="F162" t="s">
        <v>322</v>
      </c>
      <c r="G162" s="1">
        <v>41085</v>
      </c>
      <c r="H162" t="s">
        <v>202</v>
      </c>
      <c r="I162">
        <v>34</v>
      </c>
      <c r="J162">
        <v>6.97</v>
      </c>
      <c r="K162" s="36">
        <v>0</v>
      </c>
      <c r="L162" s="36">
        <v>32.75</v>
      </c>
      <c r="M162">
        <v>0</v>
      </c>
      <c r="N162" t="s">
        <v>243</v>
      </c>
      <c r="O162" t="s">
        <v>243</v>
      </c>
      <c r="P162" t="s">
        <v>198</v>
      </c>
      <c r="Q162">
        <v>1</v>
      </c>
      <c r="R162" s="116">
        <f t="shared" si="14"/>
        <v>32.75</v>
      </c>
      <c r="S162">
        <f t="shared" si="15"/>
        <v>228.26749999999998</v>
      </c>
      <c r="T162" t="str">
        <f t="shared" si="16"/>
        <v>10014108530VME</v>
      </c>
      <c r="U162" t="str">
        <f t="shared" si="17"/>
        <v>14108530VME</v>
      </c>
      <c r="V162" t="str">
        <f t="shared" si="18"/>
        <v>141085TDVME</v>
      </c>
      <c r="W162" t="str">
        <f t="shared" si="19"/>
        <v>100141085TDVME</v>
      </c>
      <c r="X162" t="str">
        <f t="shared" si="20"/>
        <v>0VME</v>
      </c>
    </row>
    <row r="163" spans="3:24" hidden="1" x14ac:dyDescent="0.2">
      <c r="C163">
        <v>1001</v>
      </c>
      <c r="D163" t="s">
        <v>199</v>
      </c>
      <c r="E163" t="s">
        <v>200</v>
      </c>
      <c r="F163" t="s">
        <v>323</v>
      </c>
      <c r="G163" s="1">
        <v>41085</v>
      </c>
      <c r="H163" t="s">
        <v>202</v>
      </c>
      <c r="I163">
        <v>34</v>
      </c>
      <c r="J163">
        <v>6.97</v>
      </c>
      <c r="K163" s="36">
        <v>0</v>
      </c>
      <c r="L163" s="36">
        <v>13000</v>
      </c>
      <c r="M163">
        <v>0</v>
      </c>
      <c r="N163" t="s">
        <v>243</v>
      </c>
      <c r="O163" t="s">
        <v>243</v>
      </c>
      <c r="P163" t="s">
        <v>198</v>
      </c>
      <c r="Q163">
        <v>1</v>
      </c>
      <c r="R163" s="116">
        <f t="shared" si="14"/>
        <v>13000</v>
      </c>
      <c r="S163">
        <f t="shared" si="15"/>
        <v>90610</v>
      </c>
      <c r="T163" t="str">
        <f t="shared" si="16"/>
        <v>10014108530VME</v>
      </c>
      <c r="U163" t="str">
        <f t="shared" si="17"/>
        <v>14108530VME</v>
      </c>
      <c r="V163" t="str">
        <f t="shared" si="18"/>
        <v>141085TDVME</v>
      </c>
      <c r="W163" t="str">
        <f t="shared" si="19"/>
        <v>100141085TDVME</v>
      </c>
      <c r="X163" t="str">
        <f t="shared" si="20"/>
        <v>0VME</v>
      </c>
    </row>
    <row r="164" spans="3:24" hidden="1" x14ac:dyDescent="0.2">
      <c r="C164">
        <v>1001</v>
      </c>
      <c r="D164" t="s">
        <v>199</v>
      </c>
      <c r="E164" t="s">
        <v>200</v>
      </c>
      <c r="F164" t="s">
        <v>324</v>
      </c>
      <c r="G164" s="1">
        <v>41085</v>
      </c>
      <c r="H164" t="s">
        <v>204</v>
      </c>
      <c r="I164">
        <v>34</v>
      </c>
      <c r="J164">
        <v>6.85</v>
      </c>
      <c r="K164" s="36">
        <v>148.18</v>
      </c>
      <c r="L164" s="36">
        <v>0</v>
      </c>
      <c r="M164">
        <v>0</v>
      </c>
      <c r="N164" t="s">
        <v>243</v>
      </c>
      <c r="O164" t="s">
        <v>243</v>
      </c>
      <c r="P164" t="s">
        <v>198</v>
      </c>
      <c r="Q164">
        <v>1</v>
      </c>
      <c r="R164" s="116">
        <f t="shared" si="14"/>
        <v>148.18</v>
      </c>
      <c r="S164">
        <f t="shared" si="15"/>
        <v>1015.033</v>
      </c>
      <c r="T164" t="str">
        <f t="shared" si="16"/>
        <v>10014108530CME</v>
      </c>
      <c r="U164" t="str">
        <f t="shared" si="17"/>
        <v>14108530CME</v>
      </c>
      <c r="V164" t="str">
        <f t="shared" si="18"/>
        <v>141085TDCME</v>
      </c>
      <c r="W164" t="str">
        <f t="shared" si="19"/>
        <v>100141085TDCME</v>
      </c>
      <c r="X164" t="str">
        <f t="shared" si="20"/>
        <v>0CME</v>
      </c>
    </row>
    <row r="165" spans="3:24" hidden="1" x14ac:dyDescent="0.2">
      <c r="C165">
        <v>1001</v>
      </c>
      <c r="D165" t="s">
        <v>199</v>
      </c>
      <c r="E165" t="s">
        <v>200</v>
      </c>
      <c r="F165" t="s">
        <v>325</v>
      </c>
      <c r="G165" s="1">
        <v>41085</v>
      </c>
      <c r="H165" t="s">
        <v>204</v>
      </c>
      <c r="I165">
        <v>34</v>
      </c>
      <c r="J165">
        <v>6.85</v>
      </c>
      <c r="K165" s="36">
        <v>0.98</v>
      </c>
      <c r="L165" s="36">
        <v>0</v>
      </c>
      <c r="M165">
        <v>0</v>
      </c>
      <c r="N165" t="s">
        <v>243</v>
      </c>
      <c r="O165" t="s">
        <v>243</v>
      </c>
      <c r="P165" t="s">
        <v>198</v>
      </c>
      <c r="Q165">
        <v>1</v>
      </c>
      <c r="R165" s="116">
        <f t="shared" si="14"/>
        <v>0.98</v>
      </c>
      <c r="S165">
        <f t="shared" si="15"/>
        <v>6.7129999999999992</v>
      </c>
      <c r="T165" t="str">
        <f t="shared" si="16"/>
        <v>10014108530CME</v>
      </c>
      <c r="U165" t="str">
        <f t="shared" si="17"/>
        <v>14108530CME</v>
      </c>
      <c r="V165" t="str">
        <f t="shared" si="18"/>
        <v>141085TDCME</v>
      </c>
      <c r="W165" t="str">
        <f t="shared" si="19"/>
        <v>100141085TDCME</v>
      </c>
      <c r="X165" t="str">
        <f t="shared" si="20"/>
        <v>0CME</v>
      </c>
    </row>
    <row r="166" spans="3:24" hidden="1" x14ac:dyDescent="0.2">
      <c r="C166">
        <v>1001</v>
      </c>
      <c r="D166" t="s">
        <v>199</v>
      </c>
      <c r="E166" t="s">
        <v>200</v>
      </c>
      <c r="F166" t="s">
        <v>326</v>
      </c>
      <c r="G166" s="1">
        <v>41085</v>
      </c>
      <c r="H166" t="s">
        <v>204</v>
      </c>
      <c r="I166">
        <v>34</v>
      </c>
      <c r="J166">
        <v>6.85</v>
      </c>
      <c r="K166" s="36">
        <v>157.66</v>
      </c>
      <c r="L166" s="36">
        <v>0</v>
      </c>
      <c r="M166">
        <v>0</v>
      </c>
      <c r="N166" t="s">
        <v>243</v>
      </c>
      <c r="O166" t="s">
        <v>243</v>
      </c>
      <c r="P166" t="s">
        <v>198</v>
      </c>
      <c r="Q166">
        <v>1</v>
      </c>
      <c r="R166" s="116">
        <f t="shared" si="14"/>
        <v>157.66</v>
      </c>
      <c r="S166">
        <f t="shared" si="15"/>
        <v>1079.971</v>
      </c>
      <c r="T166" t="str">
        <f t="shared" si="16"/>
        <v>10014108530CME</v>
      </c>
      <c r="U166" t="str">
        <f t="shared" si="17"/>
        <v>14108530CME</v>
      </c>
      <c r="V166" t="str">
        <f t="shared" si="18"/>
        <v>141085TDCME</v>
      </c>
      <c r="W166" t="str">
        <f t="shared" si="19"/>
        <v>100141085TDCME</v>
      </c>
      <c r="X166" t="str">
        <f t="shared" si="20"/>
        <v>0CME</v>
      </c>
    </row>
    <row r="167" spans="3:24" hidden="1" x14ac:dyDescent="0.2">
      <c r="C167">
        <v>1001</v>
      </c>
      <c r="D167" t="s">
        <v>199</v>
      </c>
      <c r="E167" t="s">
        <v>200</v>
      </c>
      <c r="F167" t="s">
        <v>327</v>
      </c>
      <c r="G167" s="1">
        <v>41085</v>
      </c>
      <c r="H167" t="s">
        <v>204</v>
      </c>
      <c r="I167">
        <v>34</v>
      </c>
      <c r="J167">
        <v>6.85</v>
      </c>
      <c r="K167" s="36">
        <v>40</v>
      </c>
      <c r="L167" s="36">
        <v>0</v>
      </c>
      <c r="M167">
        <v>0</v>
      </c>
      <c r="N167" t="s">
        <v>243</v>
      </c>
      <c r="O167" t="s">
        <v>243</v>
      </c>
      <c r="P167" t="s">
        <v>198</v>
      </c>
      <c r="Q167">
        <v>1</v>
      </c>
      <c r="R167" s="116">
        <f t="shared" si="14"/>
        <v>40</v>
      </c>
      <c r="S167">
        <f t="shared" si="15"/>
        <v>274</v>
      </c>
      <c r="T167" t="str">
        <f t="shared" si="16"/>
        <v>10014108530CME</v>
      </c>
      <c r="U167" t="str">
        <f t="shared" si="17"/>
        <v>14108530CME</v>
      </c>
      <c r="V167" t="str">
        <f t="shared" si="18"/>
        <v>141085TDCME</v>
      </c>
      <c r="W167" t="str">
        <f t="shared" si="19"/>
        <v>100141085TDCME</v>
      </c>
      <c r="X167" t="str">
        <f t="shared" si="20"/>
        <v>0CME</v>
      </c>
    </row>
    <row r="168" spans="3:24" hidden="1" x14ac:dyDescent="0.2">
      <c r="C168">
        <v>1001</v>
      </c>
      <c r="D168" t="s">
        <v>199</v>
      </c>
      <c r="E168" t="s">
        <v>200</v>
      </c>
      <c r="F168" t="s">
        <v>328</v>
      </c>
      <c r="G168" s="1">
        <v>41085</v>
      </c>
      <c r="H168" t="s">
        <v>204</v>
      </c>
      <c r="I168">
        <v>34</v>
      </c>
      <c r="J168">
        <v>6.85</v>
      </c>
      <c r="K168" s="36">
        <v>997.25</v>
      </c>
      <c r="L168" s="36">
        <v>0</v>
      </c>
      <c r="M168">
        <v>0</v>
      </c>
      <c r="N168" t="s">
        <v>243</v>
      </c>
      <c r="O168" t="s">
        <v>243</v>
      </c>
      <c r="P168" t="s">
        <v>198</v>
      </c>
      <c r="Q168">
        <v>1</v>
      </c>
      <c r="R168" s="116">
        <f t="shared" si="14"/>
        <v>997.25</v>
      </c>
      <c r="S168">
        <f t="shared" si="15"/>
        <v>6831.1624999999995</v>
      </c>
      <c r="T168" t="str">
        <f t="shared" si="16"/>
        <v>10014108530CME</v>
      </c>
      <c r="U168" t="str">
        <f t="shared" si="17"/>
        <v>14108530CME</v>
      </c>
      <c r="V168" t="str">
        <f t="shared" si="18"/>
        <v>141085TDCME</v>
      </c>
      <c r="W168" t="str">
        <f t="shared" si="19"/>
        <v>100141085TDCME</v>
      </c>
      <c r="X168" t="str">
        <f t="shared" si="20"/>
        <v>0CME</v>
      </c>
    </row>
    <row r="169" spans="3:24" hidden="1" x14ac:dyDescent="0.2">
      <c r="C169">
        <v>1001</v>
      </c>
      <c r="D169" t="s">
        <v>199</v>
      </c>
      <c r="E169" t="s">
        <v>200</v>
      </c>
      <c r="F169" t="s">
        <v>329</v>
      </c>
      <c r="G169" s="1">
        <v>41085</v>
      </c>
      <c r="H169" t="s">
        <v>204</v>
      </c>
      <c r="I169">
        <v>34</v>
      </c>
      <c r="J169">
        <v>6.85</v>
      </c>
      <c r="K169" s="36">
        <v>36.909999999999997</v>
      </c>
      <c r="L169" s="36">
        <v>0</v>
      </c>
      <c r="M169">
        <v>0</v>
      </c>
      <c r="N169" t="s">
        <v>243</v>
      </c>
      <c r="O169" t="s">
        <v>243</v>
      </c>
      <c r="P169" t="s">
        <v>198</v>
      </c>
      <c r="Q169">
        <v>1</v>
      </c>
      <c r="R169" s="116">
        <f t="shared" si="14"/>
        <v>36.909999999999997</v>
      </c>
      <c r="S169">
        <f t="shared" si="15"/>
        <v>252.83349999999996</v>
      </c>
      <c r="T169" t="str">
        <f t="shared" si="16"/>
        <v>10014108530CME</v>
      </c>
      <c r="U169" t="str">
        <f t="shared" si="17"/>
        <v>14108530CME</v>
      </c>
      <c r="V169" t="str">
        <f t="shared" si="18"/>
        <v>141085TDCME</v>
      </c>
      <c r="W169" t="str">
        <f t="shared" si="19"/>
        <v>100141085TDCME</v>
      </c>
      <c r="X169" t="str">
        <f t="shared" si="20"/>
        <v>0CME</v>
      </c>
    </row>
    <row r="170" spans="3:24" hidden="1" x14ac:dyDescent="0.2">
      <c r="C170">
        <v>1001</v>
      </c>
      <c r="D170" t="s">
        <v>199</v>
      </c>
      <c r="E170" t="s">
        <v>200</v>
      </c>
      <c r="F170" t="s">
        <v>330</v>
      </c>
      <c r="G170" s="1">
        <v>41085</v>
      </c>
      <c r="H170" t="s">
        <v>204</v>
      </c>
      <c r="I170">
        <v>34</v>
      </c>
      <c r="J170">
        <v>6.85</v>
      </c>
      <c r="K170" s="36">
        <v>233.56</v>
      </c>
      <c r="L170" s="36">
        <v>0</v>
      </c>
      <c r="M170">
        <v>0</v>
      </c>
      <c r="N170" t="s">
        <v>243</v>
      </c>
      <c r="O170" t="s">
        <v>243</v>
      </c>
      <c r="P170" t="s">
        <v>198</v>
      </c>
      <c r="Q170">
        <v>1</v>
      </c>
      <c r="R170" s="116">
        <f t="shared" si="14"/>
        <v>233.56</v>
      </c>
      <c r="S170">
        <f t="shared" si="15"/>
        <v>1599.886</v>
      </c>
      <c r="T170" t="str">
        <f t="shared" si="16"/>
        <v>10014108530CME</v>
      </c>
      <c r="U170" t="str">
        <f t="shared" si="17"/>
        <v>14108530CME</v>
      </c>
      <c r="V170" t="str">
        <f t="shared" si="18"/>
        <v>141085TDCME</v>
      </c>
      <c r="W170" t="str">
        <f t="shared" si="19"/>
        <v>100141085TDCME</v>
      </c>
      <c r="X170" t="str">
        <f t="shared" si="20"/>
        <v>0CME</v>
      </c>
    </row>
    <row r="171" spans="3:24" hidden="1" x14ac:dyDescent="0.2">
      <c r="C171">
        <v>1001</v>
      </c>
      <c r="D171" t="s">
        <v>199</v>
      </c>
      <c r="E171" t="s">
        <v>200</v>
      </c>
      <c r="F171" t="s">
        <v>331</v>
      </c>
      <c r="G171" s="1">
        <v>41085</v>
      </c>
      <c r="H171" t="s">
        <v>204</v>
      </c>
      <c r="I171">
        <v>34</v>
      </c>
      <c r="J171">
        <v>6.85</v>
      </c>
      <c r="K171" s="36">
        <v>65.7</v>
      </c>
      <c r="L171" s="36">
        <v>0</v>
      </c>
      <c r="M171">
        <v>0</v>
      </c>
      <c r="N171" t="s">
        <v>243</v>
      </c>
      <c r="O171" t="s">
        <v>243</v>
      </c>
      <c r="P171" t="s">
        <v>198</v>
      </c>
      <c r="Q171">
        <v>1</v>
      </c>
      <c r="R171" s="116">
        <f t="shared" si="14"/>
        <v>65.7</v>
      </c>
      <c r="S171">
        <f t="shared" si="15"/>
        <v>450.04500000000002</v>
      </c>
      <c r="T171" t="str">
        <f t="shared" si="16"/>
        <v>10014108530CME</v>
      </c>
      <c r="U171" t="str">
        <f t="shared" si="17"/>
        <v>14108530CME</v>
      </c>
      <c r="V171" t="str">
        <f t="shared" si="18"/>
        <v>141085TDCME</v>
      </c>
      <c r="W171" t="str">
        <f t="shared" si="19"/>
        <v>100141085TDCME</v>
      </c>
      <c r="X171" t="str">
        <f t="shared" si="20"/>
        <v>0CME</v>
      </c>
    </row>
    <row r="172" spans="3:24" hidden="1" x14ac:dyDescent="0.2">
      <c r="C172">
        <v>1001</v>
      </c>
      <c r="D172" t="s">
        <v>199</v>
      </c>
      <c r="E172" t="s">
        <v>200</v>
      </c>
      <c r="F172" t="s">
        <v>332</v>
      </c>
      <c r="G172" s="1">
        <v>41085</v>
      </c>
      <c r="H172" t="s">
        <v>204</v>
      </c>
      <c r="I172">
        <v>34</v>
      </c>
      <c r="J172">
        <v>6.85</v>
      </c>
      <c r="K172" s="36">
        <v>100</v>
      </c>
      <c r="L172" s="36">
        <v>0</v>
      </c>
      <c r="M172">
        <v>0</v>
      </c>
      <c r="N172" t="s">
        <v>243</v>
      </c>
      <c r="O172" t="s">
        <v>243</v>
      </c>
      <c r="P172" t="s">
        <v>198</v>
      </c>
      <c r="Q172">
        <v>1</v>
      </c>
      <c r="R172" s="116">
        <f t="shared" si="14"/>
        <v>100</v>
      </c>
      <c r="S172">
        <f t="shared" si="15"/>
        <v>685</v>
      </c>
      <c r="T172" t="str">
        <f t="shared" si="16"/>
        <v>10014108530CME</v>
      </c>
      <c r="U172" t="str">
        <f t="shared" si="17"/>
        <v>14108530CME</v>
      </c>
      <c r="V172" t="str">
        <f t="shared" si="18"/>
        <v>141085TDCME</v>
      </c>
      <c r="W172" t="str">
        <f t="shared" si="19"/>
        <v>100141085TDCME</v>
      </c>
      <c r="X172" t="str">
        <f t="shared" si="20"/>
        <v>0CME</v>
      </c>
    </row>
    <row r="173" spans="3:24" hidden="1" x14ac:dyDescent="0.2">
      <c r="C173">
        <v>1001</v>
      </c>
      <c r="D173" t="s">
        <v>199</v>
      </c>
      <c r="E173" t="s">
        <v>200</v>
      </c>
      <c r="F173" t="s">
        <v>333</v>
      </c>
      <c r="G173" s="1">
        <v>41085</v>
      </c>
      <c r="H173" t="s">
        <v>204</v>
      </c>
      <c r="I173">
        <v>34</v>
      </c>
      <c r="J173">
        <v>6.85</v>
      </c>
      <c r="K173" s="36">
        <v>1548.99</v>
      </c>
      <c r="L173" s="36">
        <v>0</v>
      </c>
      <c r="M173">
        <v>0</v>
      </c>
      <c r="N173" t="s">
        <v>243</v>
      </c>
      <c r="O173" t="s">
        <v>243</v>
      </c>
      <c r="P173" t="s">
        <v>198</v>
      </c>
      <c r="Q173">
        <v>1</v>
      </c>
      <c r="R173" s="116">
        <f t="shared" si="14"/>
        <v>1548.99</v>
      </c>
      <c r="S173">
        <f t="shared" si="15"/>
        <v>10610.5815</v>
      </c>
      <c r="T173" t="str">
        <f t="shared" si="16"/>
        <v>10014108530CME</v>
      </c>
      <c r="U173" t="str">
        <f t="shared" si="17"/>
        <v>14108530CME</v>
      </c>
      <c r="V173" t="str">
        <f t="shared" si="18"/>
        <v>141085TDCME</v>
      </c>
      <c r="W173" t="str">
        <f t="shared" si="19"/>
        <v>100141085TDCME</v>
      </c>
      <c r="X173" t="str">
        <f t="shared" si="20"/>
        <v>0CME</v>
      </c>
    </row>
    <row r="174" spans="3:24" hidden="1" x14ac:dyDescent="0.2">
      <c r="C174">
        <v>1001</v>
      </c>
      <c r="D174" t="s">
        <v>199</v>
      </c>
      <c r="E174" t="s">
        <v>200</v>
      </c>
      <c r="F174" t="s">
        <v>334</v>
      </c>
      <c r="G174" s="1">
        <v>41085</v>
      </c>
      <c r="H174" t="s">
        <v>204</v>
      </c>
      <c r="I174">
        <v>34</v>
      </c>
      <c r="J174">
        <v>6.85</v>
      </c>
      <c r="K174" s="36">
        <v>7095.66</v>
      </c>
      <c r="L174" s="36">
        <v>0</v>
      </c>
      <c r="M174">
        <v>0</v>
      </c>
      <c r="N174" t="s">
        <v>243</v>
      </c>
      <c r="O174" t="s">
        <v>243</v>
      </c>
      <c r="P174" t="s">
        <v>198</v>
      </c>
      <c r="Q174">
        <v>1</v>
      </c>
      <c r="R174" s="116">
        <f t="shared" si="14"/>
        <v>7095.66</v>
      </c>
      <c r="S174">
        <f t="shared" si="15"/>
        <v>48605.270999999993</v>
      </c>
      <c r="T174" t="str">
        <f t="shared" si="16"/>
        <v>10014108530CME</v>
      </c>
      <c r="U174" t="str">
        <f t="shared" si="17"/>
        <v>14108530CME</v>
      </c>
      <c r="V174" t="str">
        <f t="shared" si="18"/>
        <v>141085TDCME</v>
      </c>
      <c r="W174" t="str">
        <f t="shared" si="19"/>
        <v>100141085TDCME</v>
      </c>
      <c r="X174" t="str">
        <f t="shared" si="20"/>
        <v>0CME</v>
      </c>
    </row>
    <row r="175" spans="3:24" hidden="1" x14ac:dyDescent="0.2">
      <c r="C175">
        <v>1001</v>
      </c>
      <c r="D175" t="s">
        <v>199</v>
      </c>
      <c r="E175" t="s">
        <v>200</v>
      </c>
      <c r="F175" t="s">
        <v>335</v>
      </c>
      <c r="G175" s="1">
        <v>41085</v>
      </c>
      <c r="H175" t="s">
        <v>204</v>
      </c>
      <c r="I175">
        <v>34</v>
      </c>
      <c r="J175">
        <v>6.85</v>
      </c>
      <c r="K175" s="36">
        <v>7.3</v>
      </c>
      <c r="L175" s="36">
        <v>0</v>
      </c>
      <c r="M175">
        <v>0</v>
      </c>
      <c r="N175" t="s">
        <v>243</v>
      </c>
      <c r="O175" t="s">
        <v>243</v>
      </c>
      <c r="P175" t="s">
        <v>198</v>
      </c>
      <c r="Q175">
        <v>1</v>
      </c>
      <c r="R175" s="116">
        <f t="shared" si="14"/>
        <v>7.3</v>
      </c>
      <c r="S175">
        <f t="shared" si="15"/>
        <v>50.004999999999995</v>
      </c>
      <c r="T175" t="str">
        <f t="shared" si="16"/>
        <v>10014108530CME</v>
      </c>
      <c r="U175" t="str">
        <f t="shared" si="17"/>
        <v>14108530CME</v>
      </c>
      <c r="V175" t="str">
        <f t="shared" si="18"/>
        <v>141085TDCME</v>
      </c>
      <c r="W175" t="str">
        <f t="shared" si="19"/>
        <v>100141085TDCME</v>
      </c>
      <c r="X175" t="str">
        <f t="shared" si="20"/>
        <v>0CME</v>
      </c>
    </row>
    <row r="176" spans="3:24" hidden="1" x14ac:dyDescent="0.2">
      <c r="C176">
        <v>1001</v>
      </c>
      <c r="D176" t="s">
        <v>199</v>
      </c>
      <c r="E176" t="s">
        <v>200</v>
      </c>
      <c r="F176" t="s">
        <v>336</v>
      </c>
      <c r="G176" s="1">
        <v>41085</v>
      </c>
      <c r="H176" t="s">
        <v>204</v>
      </c>
      <c r="I176">
        <v>34</v>
      </c>
      <c r="J176">
        <v>6.851</v>
      </c>
      <c r="K176" s="36">
        <v>4.3</v>
      </c>
      <c r="L176" s="36">
        <v>0</v>
      </c>
      <c r="M176">
        <v>0</v>
      </c>
      <c r="N176" t="s">
        <v>243</v>
      </c>
      <c r="O176" t="s">
        <v>243</v>
      </c>
      <c r="P176" t="s">
        <v>198</v>
      </c>
      <c r="Q176">
        <v>1</v>
      </c>
      <c r="R176" s="116">
        <f t="shared" si="14"/>
        <v>4.3</v>
      </c>
      <c r="S176">
        <f t="shared" si="15"/>
        <v>29.459299999999999</v>
      </c>
      <c r="T176" t="str">
        <f t="shared" si="16"/>
        <v>10014108530CME</v>
      </c>
      <c r="U176" t="str">
        <f t="shared" si="17"/>
        <v>14108530CME</v>
      </c>
      <c r="V176" t="str">
        <f t="shared" si="18"/>
        <v>141085TDCME</v>
      </c>
      <c r="W176" t="str">
        <f t="shared" si="19"/>
        <v>100141085TDCME</v>
      </c>
      <c r="X176" t="str">
        <f t="shared" si="20"/>
        <v>0CME</v>
      </c>
    </row>
    <row r="177" spans="3:24" hidden="1" x14ac:dyDescent="0.2">
      <c r="C177">
        <v>1001</v>
      </c>
      <c r="D177" t="s">
        <v>199</v>
      </c>
      <c r="E177" t="s">
        <v>200</v>
      </c>
      <c r="F177" t="s">
        <v>337</v>
      </c>
      <c r="G177" s="1">
        <v>41085</v>
      </c>
      <c r="H177" t="s">
        <v>204</v>
      </c>
      <c r="I177">
        <v>34</v>
      </c>
      <c r="J177">
        <v>6.85</v>
      </c>
      <c r="K177" s="36">
        <v>70.89</v>
      </c>
      <c r="L177" s="36">
        <v>0</v>
      </c>
      <c r="M177">
        <v>0</v>
      </c>
      <c r="N177" t="s">
        <v>243</v>
      </c>
      <c r="O177" t="s">
        <v>243</v>
      </c>
      <c r="P177" t="s">
        <v>198</v>
      </c>
      <c r="Q177">
        <v>1</v>
      </c>
      <c r="R177" s="116">
        <f t="shared" si="14"/>
        <v>70.89</v>
      </c>
      <c r="S177">
        <f t="shared" si="15"/>
        <v>485.59649999999999</v>
      </c>
      <c r="T177" t="str">
        <f t="shared" si="16"/>
        <v>10014108530CME</v>
      </c>
      <c r="U177" t="str">
        <f t="shared" si="17"/>
        <v>14108530CME</v>
      </c>
      <c r="V177" t="str">
        <f t="shared" si="18"/>
        <v>141085TDCME</v>
      </c>
      <c r="W177" t="str">
        <f t="shared" si="19"/>
        <v>100141085TDCME</v>
      </c>
      <c r="X177" t="str">
        <f t="shared" si="20"/>
        <v>0CME</v>
      </c>
    </row>
    <row r="178" spans="3:24" hidden="1" x14ac:dyDescent="0.2">
      <c r="C178">
        <v>1001</v>
      </c>
      <c r="D178" t="s">
        <v>199</v>
      </c>
      <c r="E178" t="s">
        <v>200</v>
      </c>
      <c r="F178" t="s">
        <v>338</v>
      </c>
      <c r="G178" s="1">
        <v>41085</v>
      </c>
      <c r="H178" t="s">
        <v>204</v>
      </c>
      <c r="I178">
        <v>34</v>
      </c>
      <c r="J178">
        <v>6.85</v>
      </c>
      <c r="K178" s="36">
        <v>21.9</v>
      </c>
      <c r="L178" s="36">
        <v>0</v>
      </c>
      <c r="M178">
        <v>0</v>
      </c>
      <c r="N178" t="s">
        <v>243</v>
      </c>
      <c r="O178" t="s">
        <v>243</v>
      </c>
      <c r="P178" t="s">
        <v>198</v>
      </c>
      <c r="Q178">
        <v>1</v>
      </c>
      <c r="R178" s="116">
        <f t="shared" si="14"/>
        <v>21.9</v>
      </c>
      <c r="S178">
        <f t="shared" si="15"/>
        <v>150.01499999999999</v>
      </c>
      <c r="T178" t="str">
        <f t="shared" si="16"/>
        <v>10014108530CME</v>
      </c>
      <c r="U178" t="str">
        <f t="shared" si="17"/>
        <v>14108530CME</v>
      </c>
      <c r="V178" t="str">
        <f t="shared" si="18"/>
        <v>141085TDCME</v>
      </c>
      <c r="W178" t="str">
        <f t="shared" si="19"/>
        <v>100141085TDCME</v>
      </c>
      <c r="X178" t="str">
        <f t="shared" si="20"/>
        <v>0CME</v>
      </c>
    </row>
    <row r="179" spans="3:24" hidden="1" x14ac:dyDescent="0.2">
      <c r="C179">
        <v>1001</v>
      </c>
      <c r="D179" t="s">
        <v>199</v>
      </c>
      <c r="E179" t="s">
        <v>200</v>
      </c>
      <c r="F179" t="s">
        <v>339</v>
      </c>
      <c r="G179" s="1">
        <v>41085</v>
      </c>
      <c r="H179" t="s">
        <v>204</v>
      </c>
      <c r="I179">
        <v>34</v>
      </c>
      <c r="J179">
        <v>6.85</v>
      </c>
      <c r="K179" s="36">
        <v>1732.59</v>
      </c>
      <c r="L179" s="36">
        <v>0</v>
      </c>
      <c r="M179">
        <v>0</v>
      </c>
      <c r="N179" t="s">
        <v>243</v>
      </c>
      <c r="O179" t="s">
        <v>243</v>
      </c>
      <c r="P179" t="s">
        <v>198</v>
      </c>
      <c r="Q179">
        <v>1</v>
      </c>
      <c r="R179" s="116">
        <f t="shared" si="14"/>
        <v>1732.59</v>
      </c>
      <c r="S179">
        <f t="shared" si="15"/>
        <v>11868.241499999998</v>
      </c>
      <c r="T179" t="str">
        <f t="shared" si="16"/>
        <v>10014108530CME</v>
      </c>
      <c r="U179" t="str">
        <f t="shared" si="17"/>
        <v>14108530CME</v>
      </c>
      <c r="V179" t="str">
        <f t="shared" si="18"/>
        <v>141085TDCME</v>
      </c>
      <c r="W179" t="str">
        <f t="shared" si="19"/>
        <v>100141085TDCME</v>
      </c>
      <c r="X179" t="str">
        <f t="shared" si="20"/>
        <v>0CME</v>
      </c>
    </row>
    <row r="180" spans="3:24" hidden="1" x14ac:dyDescent="0.2">
      <c r="C180">
        <v>1001</v>
      </c>
      <c r="D180" t="s">
        <v>199</v>
      </c>
      <c r="E180" t="s">
        <v>200</v>
      </c>
      <c r="F180" t="s">
        <v>340</v>
      </c>
      <c r="G180" s="1">
        <v>41085</v>
      </c>
      <c r="H180" t="s">
        <v>204</v>
      </c>
      <c r="I180">
        <v>34</v>
      </c>
      <c r="J180">
        <v>6.85</v>
      </c>
      <c r="K180" s="36">
        <v>791</v>
      </c>
      <c r="L180" s="36">
        <v>0</v>
      </c>
      <c r="M180">
        <v>0</v>
      </c>
      <c r="N180" t="s">
        <v>243</v>
      </c>
      <c r="O180" t="s">
        <v>243</v>
      </c>
      <c r="P180" t="s">
        <v>198</v>
      </c>
      <c r="Q180">
        <v>1</v>
      </c>
      <c r="R180" s="116">
        <f t="shared" si="14"/>
        <v>791</v>
      </c>
      <c r="S180">
        <f t="shared" si="15"/>
        <v>5418.3499999999995</v>
      </c>
      <c r="T180" t="str">
        <f t="shared" si="16"/>
        <v>10014108530CME</v>
      </c>
      <c r="U180" t="str">
        <f t="shared" si="17"/>
        <v>14108530CME</v>
      </c>
      <c r="V180" t="str">
        <f t="shared" si="18"/>
        <v>141085TDCME</v>
      </c>
      <c r="W180" t="str">
        <f t="shared" si="19"/>
        <v>100141085TDCME</v>
      </c>
      <c r="X180" t="str">
        <f t="shared" si="20"/>
        <v>0CME</v>
      </c>
    </row>
    <row r="181" spans="3:24" hidden="1" x14ac:dyDescent="0.2">
      <c r="C181">
        <v>1001</v>
      </c>
      <c r="D181" t="s">
        <v>199</v>
      </c>
      <c r="E181" t="s">
        <v>226</v>
      </c>
      <c r="F181" t="s">
        <v>809</v>
      </c>
      <c r="G181" s="1">
        <v>41085</v>
      </c>
      <c r="H181" t="s">
        <v>202</v>
      </c>
      <c r="I181">
        <v>34</v>
      </c>
      <c r="J181">
        <v>6.85</v>
      </c>
      <c r="K181" s="36">
        <v>0</v>
      </c>
      <c r="L181" s="36">
        <v>7500</v>
      </c>
      <c r="M181">
        <v>0</v>
      </c>
      <c r="N181" t="s">
        <v>243</v>
      </c>
      <c r="O181" t="s">
        <v>243</v>
      </c>
      <c r="P181" t="s">
        <v>198</v>
      </c>
      <c r="Q181">
        <v>1</v>
      </c>
      <c r="R181" s="116">
        <f t="shared" si="14"/>
        <v>7500</v>
      </c>
      <c r="S181">
        <f t="shared" si="15"/>
        <v>51375</v>
      </c>
      <c r="T181" t="str">
        <f t="shared" si="16"/>
        <v>10014108531VME</v>
      </c>
      <c r="U181" t="str">
        <f t="shared" si="17"/>
        <v>14108531VME</v>
      </c>
      <c r="V181" t="str">
        <f t="shared" si="18"/>
        <v>141085TDVME</v>
      </c>
      <c r="W181" t="str">
        <f t="shared" si="19"/>
        <v>100141085TDVME</v>
      </c>
      <c r="X181" t="str">
        <f t="shared" si="20"/>
        <v>0VME</v>
      </c>
    </row>
    <row r="182" spans="3:24" hidden="1" x14ac:dyDescent="0.2">
      <c r="C182">
        <v>1001</v>
      </c>
      <c r="D182" t="s">
        <v>199</v>
      </c>
      <c r="E182" t="s">
        <v>226</v>
      </c>
      <c r="F182" t="s">
        <v>772</v>
      </c>
      <c r="G182" s="1">
        <v>41085</v>
      </c>
      <c r="H182" t="s">
        <v>204</v>
      </c>
      <c r="I182">
        <v>34</v>
      </c>
      <c r="J182">
        <v>6.96</v>
      </c>
      <c r="K182" s="36">
        <v>473</v>
      </c>
      <c r="L182" s="36">
        <v>0</v>
      </c>
      <c r="M182">
        <v>0</v>
      </c>
      <c r="N182" t="s">
        <v>243</v>
      </c>
      <c r="O182" t="s">
        <v>243</v>
      </c>
      <c r="P182" t="s">
        <v>198</v>
      </c>
      <c r="Q182">
        <v>1</v>
      </c>
      <c r="R182" s="116">
        <f t="shared" si="14"/>
        <v>473</v>
      </c>
      <c r="S182">
        <f t="shared" si="15"/>
        <v>3292.08</v>
      </c>
      <c r="T182" t="str">
        <f t="shared" si="16"/>
        <v>10014108531CME</v>
      </c>
      <c r="U182" t="str">
        <f t="shared" si="17"/>
        <v>14108531CME</v>
      </c>
      <c r="V182" t="str">
        <f t="shared" si="18"/>
        <v>141085TDCME</v>
      </c>
      <c r="W182" t="str">
        <f t="shared" si="19"/>
        <v>100141085TDCME</v>
      </c>
      <c r="X182" t="str">
        <f t="shared" si="20"/>
        <v>0CME</v>
      </c>
    </row>
    <row r="183" spans="3:24" hidden="1" x14ac:dyDescent="0.2">
      <c r="C183">
        <v>1001</v>
      </c>
      <c r="D183" t="s">
        <v>199</v>
      </c>
      <c r="E183" t="s">
        <v>226</v>
      </c>
      <c r="F183" t="s">
        <v>860</v>
      </c>
      <c r="G183" s="1">
        <v>41085</v>
      </c>
      <c r="H183" t="s">
        <v>204</v>
      </c>
      <c r="I183">
        <v>34</v>
      </c>
      <c r="J183">
        <v>6.88</v>
      </c>
      <c r="K183" s="36">
        <v>50000</v>
      </c>
      <c r="L183" s="36">
        <v>0</v>
      </c>
      <c r="M183">
        <v>0</v>
      </c>
      <c r="N183" t="s">
        <v>243</v>
      </c>
      <c r="O183" t="s">
        <v>243</v>
      </c>
      <c r="P183" t="s">
        <v>198</v>
      </c>
      <c r="Q183">
        <v>1</v>
      </c>
      <c r="R183" s="116">
        <f t="shared" si="14"/>
        <v>50000</v>
      </c>
      <c r="S183">
        <f t="shared" si="15"/>
        <v>344000</v>
      </c>
      <c r="T183" t="str">
        <f t="shared" si="16"/>
        <v>10014108531CME</v>
      </c>
      <c r="U183" t="str">
        <f t="shared" si="17"/>
        <v>14108531CME</v>
      </c>
      <c r="V183" t="str">
        <f t="shared" si="18"/>
        <v>141085TDCME</v>
      </c>
      <c r="W183" t="str">
        <f t="shared" si="19"/>
        <v>100141085TDCME</v>
      </c>
      <c r="X183" t="str">
        <f t="shared" si="20"/>
        <v>0CME</v>
      </c>
    </row>
    <row r="184" spans="3:24" hidden="1" x14ac:dyDescent="0.2">
      <c r="C184">
        <v>1001</v>
      </c>
      <c r="D184" t="s">
        <v>199</v>
      </c>
      <c r="E184" t="s">
        <v>226</v>
      </c>
      <c r="F184" t="s">
        <v>773</v>
      </c>
      <c r="G184" s="1">
        <v>41085</v>
      </c>
      <c r="H184" t="s">
        <v>202</v>
      </c>
      <c r="I184">
        <v>34</v>
      </c>
      <c r="J184">
        <v>6.96</v>
      </c>
      <c r="K184" s="36">
        <v>0</v>
      </c>
      <c r="L184" s="36">
        <v>1500</v>
      </c>
      <c r="M184">
        <v>0</v>
      </c>
      <c r="N184" t="s">
        <v>243</v>
      </c>
      <c r="O184" t="s">
        <v>243</v>
      </c>
      <c r="P184" t="s">
        <v>198</v>
      </c>
      <c r="Q184">
        <v>1</v>
      </c>
      <c r="R184" s="116">
        <f t="shared" si="14"/>
        <v>1500</v>
      </c>
      <c r="S184">
        <f t="shared" si="15"/>
        <v>10440</v>
      </c>
      <c r="T184" t="str">
        <f t="shared" si="16"/>
        <v>10014108531VME</v>
      </c>
      <c r="U184" t="str">
        <f t="shared" si="17"/>
        <v>14108531VME</v>
      </c>
      <c r="V184" t="str">
        <f t="shared" si="18"/>
        <v>141085TDVME</v>
      </c>
      <c r="W184" t="str">
        <f t="shared" si="19"/>
        <v>100141085TDVME</v>
      </c>
      <c r="X184" t="str">
        <f t="shared" si="20"/>
        <v>0VME</v>
      </c>
    </row>
    <row r="185" spans="3:24" hidden="1" x14ac:dyDescent="0.2">
      <c r="C185">
        <v>1001</v>
      </c>
      <c r="D185" t="s">
        <v>199</v>
      </c>
      <c r="E185" t="s">
        <v>226</v>
      </c>
      <c r="F185" t="s">
        <v>838</v>
      </c>
      <c r="G185" s="1">
        <v>41085</v>
      </c>
      <c r="H185" t="s">
        <v>202</v>
      </c>
      <c r="I185">
        <v>34</v>
      </c>
      <c r="J185">
        <v>6.9610000000000003</v>
      </c>
      <c r="K185" s="36">
        <v>0</v>
      </c>
      <c r="L185" s="36">
        <v>30908</v>
      </c>
      <c r="M185">
        <v>0</v>
      </c>
      <c r="N185" t="s">
        <v>243</v>
      </c>
      <c r="O185" t="s">
        <v>243</v>
      </c>
      <c r="P185" t="s">
        <v>198</v>
      </c>
      <c r="Q185">
        <v>1</v>
      </c>
      <c r="R185" s="116">
        <f t="shared" si="14"/>
        <v>30908</v>
      </c>
      <c r="S185">
        <f t="shared" si="15"/>
        <v>215150.58800000002</v>
      </c>
      <c r="T185" t="str">
        <f t="shared" si="16"/>
        <v>10014108531VME</v>
      </c>
      <c r="U185" t="str">
        <f t="shared" si="17"/>
        <v>14108531VME</v>
      </c>
      <c r="V185" t="str">
        <f t="shared" si="18"/>
        <v>141085TDVME</v>
      </c>
      <c r="W185" t="str">
        <f t="shared" si="19"/>
        <v>100141085TDVME</v>
      </c>
      <c r="X185" t="str">
        <f t="shared" si="20"/>
        <v>0VME</v>
      </c>
    </row>
    <row r="186" spans="3:24" hidden="1" x14ac:dyDescent="0.2">
      <c r="C186">
        <v>1001</v>
      </c>
      <c r="D186" t="s">
        <v>199</v>
      </c>
      <c r="E186" t="s">
        <v>226</v>
      </c>
      <c r="F186" t="s">
        <v>877</v>
      </c>
      <c r="G186" s="1">
        <v>41085</v>
      </c>
      <c r="H186" t="s">
        <v>202</v>
      </c>
      <c r="I186">
        <v>34</v>
      </c>
      <c r="J186">
        <v>6.9619999999999997</v>
      </c>
      <c r="K186" s="36">
        <v>0</v>
      </c>
      <c r="L186" s="36">
        <v>73055.13</v>
      </c>
      <c r="M186">
        <v>0</v>
      </c>
      <c r="N186" t="s">
        <v>243</v>
      </c>
      <c r="O186" t="s">
        <v>243</v>
      </c>
      <c r="P186" t="s">
        <v>198</v>
      </c>
      <c r="Q186">
        <v>1</v>
      </c>
      <c r="R186" s="116">
        <f t="shared" si="14"/>
        <v>73055.13</v>
      </c>
      <c r="S186">
        <f t="shared" si="15"/>
        <v>508609.81505999999</v>
      </c>
      <c r="T186" t="str">
        <f t="shared" si="16"/>
        <v>10014108531VME</v>
      </c>
      <c r="U186" t="str">
        <f t="shared" si="17"/>
        <v>14108531VME</v>
      </c>
      <c r="V186" t="str">
        <f t="shared" si="18"/>
        <v>141085TDVME</v>
      </c>
      <c r="W186" t="str">
        <f t="shared" si="19"/>
        <v>100141085TDVME</v>
      </c>
      <c r="X186" t="str">
        <f t="shared" si="20"/>
        <v>0VME</v>
      </c>
    </row>
    <row r="187" spans="3:24" hidden="1" x14ac:dyDescent="0.2">
      <c r="C187">
        <v>1001</v>
      </c>
      <c r="D187" t="s">
        <v>199</v>
      </c>
      <c r="E187" t="s">
        <v>226</v>
      </c>
      <c r="F187" t="s">
        <v>861</v>
      </c>
      <c r="G187" s="1">
        <v>41085</v>
      </c>
      <c r="H187" t="s">
        <v>204</v>
      </c>
      <c r="I187">
        <v>34</v>
      </c>
      <c r="J187">
        <v>6.9450000000000003</v>
      </c>
      <c r="K187" s="36">
        <v>1640.57</v>
      </c>
      <c r="L187" s="36">
        <v>0</v>
      </c>
      <c r="M187">
        <v>0</v>
      </c>
      <c r="N187" t="s">
        <v>243</v>
      </c>
      <c r="O187" t="s">
        <v>243</v>
      </c>
      <c r="P187" t="s">
        <v>198</v>
      </c>
      <c r="Q187">
        <v>1</v>
      </c>
      <c r="R187" s="116">
        <f t="shared" si="14"/>
        <v>1640.57</v>
      </c>
      <c r="S187">
        <f t="shared" si="15"/>
        <v>11393.75865</v>
      </c>
      <c r="T187" t="str">
        <f t="shared" si="16"/>
        <v>10014108531CME</v>
      </c>
      <c r="U187" t="str">
        <f t="shared" si="17"/>
        <v>14108531CME</v>
      </c>
      <c r="V187" t="str">
        <f t="shared" si="18"/>
        <v>141085TDCME</v>
      </c>
      <c r="W187" t="str">
        <f t="shared" si="19"/>
        <v>100141085TDCME</v>
      </c>
      <c r="X187" t="str">
        <f t="shared" si="20"/>
        <v>0CME</v>
      </c>
    </row>
    <row r="188" spans="3:24" hidden="1" x14ac:dyDescent="0.2">
      <c r="C188">
        <v>1001</v>
      </c>
      <c r="D188" t="s">
        <v>199</v>
      </c>
      <c r="E188" t="s">
        <v>226</v>
      </c>
      <c r="F188" t="s">
        <v>878</v>
      </c>
      <c r="G188" s="1">
        <v>41085</v>
      </c>
      <c r="H188" t="s">
        <v>204</v>
      </c>
      <c r="I188">
        <v>34</v>
      </c>
      <c r="J188">
        <v>6.92</v>
      </c>
      <c r="K188" s="36">
        <v>50000</v>
      </c>
      <c r="L188" s="36">
        <v>0</v>
      </c>
      <c r="M188">
        <v>0</v>
      </c>
      <c r="N188" t="s">
        <v>243</v>
      </c>
      <c r="O188" t="s">
        <v>243</v>
      </c>
      <c r="P188" t="s">
        <v>198</v>
      </c>
      <c r="Q188">
        <v>1</v>
      </c>
      <c r="R188" s="116">
        <f t="shared" si="14"/>
        <v>50000</v>
      </c>
      <c r="S188">
        <f t="shared" si="15"/>
        <v>346000</v>
      </c>
      <c r="T188" t="str">
        <f t="shared" si="16"/>
        <v>10014108531CME</v>
      </c>
      <c r="U188" t="str">
        <f t="shared" si="17"/>
        <v>14108531CME</v>
      </c>
      <c r="V188" t="str">
        <f t="shared" si="18"/>
        <v>141085TDCME</v>
      </c>
      <c r="W188" t="str">
        <f t="shared" si="19"/>
        <v>100141085TDCME</v>
      </c>
      <c r="X188" t="str">
        <f t="shared" si="20"/>
        <v>0CME</v>
      </c>
    </row>
    <row r="189" spans="3:24" hidden="1" x14ac:dyDescent="0.2">
      <c r="C189">
        <v>1001</v>
      </c>
      <c r="D189" t="s">
        <v>199</v>
      </c>
      <c r="E189" t="s">
        <v>226</v>
      </c>
      <c r="F189" t="s">
        <v>879</v>
      </c>
      <c r="G189" s="1">
        <v>41085</v>
      </c>
      <c r="H189" t="s">
        <v>202</v>
      </c>
      <c r="I189">
        <v>34</v>
      </c>
      <c r="J189">
        <v>6.9630000000000001</v>
      </c>
      <c r="K189" s="36">
        <v>0</v>
      </c>
      <c r="L189" s="36">
        <v>5000</v>
      </c>
      <c r="M189">
        <v>0</v>
      </c>
      <c r="N189" t="s">
        <v>243</v>
      </c>
      <c r="O189" t="s">
        <v>243</v>
      </c>
      <c r="P189" t="s">
        <v>198</v>
      </c>
      <c r="Q189">
        <v>1</v>
      </c>
      <c r="R189" s="116">
        <f t="shared" si="14"/>
        <v>5000</v>
      </c>
      <c r="S189">
        <f t="shared" si="15"/>
        <v>34815</v>
      </c>
      <c r="T189" t="str">
        <f t="shared" si="16"/>
        <v>10014108531VME</v>
      </c>
      <c r="U189" t="str">
        <f t="shared" si="17"/>
        <v>14108531VME</v>
      </c>
      <c r="V189" t="str">
        <f t="shared" si="18"/>
        <v>141085TDVME</v>
      </c>
      <c r="W189" t="str">
        <f t="shared" si="19"/>
        <v>100141085TDVME</v>
      </c>
      <c r="X189" t="str">
        <f t="shared" si="20"/>
        <v>0VME</v>
      </c>
    </row>
    <row r="190" spans="3:24" hidden="1" x14ac:dyDescent="0.2">
      <c r="C190">
        <v>1001</v>
      </c>
      <c r="D190" t="s">
        <v>199</v>
      </c>
      <c r="E190" t="s">
        <v>226</v>
      </c>
      <c r="F190" t="s">
        <v>839</v>
      </c>
      <c r="G190" s="1">
        <v>41085</v>
      </c>
      <c r="H190" t="s">
        <v>202</v>
      </c>
      <c r="I190">
        <v>34</v>
      </c>
      <c r="J190">
        <v>6.9640000000000004</v>
      </c>
      <c r="K190" s="36">
        <v>0</v>
      </c>
      <c r="L190" s="36">
        <v>15314</v>
      </c>
      <c r="M190">
        <v>0</v>
      </c>
      <c r="N190" t="s">
        <v>243</v>
      </c>
      <c r="O190" t="s">
        <v>243</v>
      </c>
      <c r="P190" t="s">
        <v>198</v>
      </c>
      <c r="Q190">
        <v>1</v>
      </c>
      <c r="R190" s="116">
        <f t="shared" si="14"/>
        <v>15314</v>
      </c>
      <c r="S190">
        <f t="shared" si="15"/>
        <v>106646.69600000001</v>
      </c>
      <c r="T190" t="str">
        <f t="shared" si="16"/>
        <v>10014108531VME</v>
      </c>
      <c r="U190" t="str">
        <f t="shared" si="17"/>
        <v>14108531VME</v>
      </c>
      <c r="V190" t="str">
        <f t="shared" si="18"/>
        <v>141085TDVME</v>
      </c>
      <c r="W190" t="str">
        <f t="shared" si="19"/>
        <v>100141085TDVME</v>
      </c>
      <c r="X190" t="str">
        <f t="shared" si="20"/>
        <v>0VME</v>
      </c>
    </row>
    <row r="191" spans="3:24" hidden="1" x14ac:dyDescent="0.2">
      <c r="C191">
        <v>1001</v>
      </c>
      <c r="D191" t="s">
        <v>199</v>
      </c>
      <c r="E191" t="s">
        <v>226</v>
      </c>
      <c r="F191" t="s">
        <v>840</v>
      </c>
      <c r="G191" s="1">
        <v>41085</v>
      </c>
      <c r="H191" t="s">
        <v>202</v>
      </c>
      <c r="I191">
        <v>34</v>
      </c>
      <c r="J191">
        <v>6.9649999999999999</v>
      </c>
      <c r="K191" s="36">
        <v>0</v>
      </c>
      <c r="L191" s="36">
        <v>10000</v>
      </c>
      <c r="M191">
        <v>0</v>
      </c>
      <c r="N191" t="s">
        <v>243</v>
      </c>
      <c r="O191" t="s">
        <v>243</v>
      </c>
      <c r="P191" t="s">
        <v>198</v>
      </c>
      <c r="Q191">
        <v>1</v>
      </c>
      <c r="R191" s="116">
        <f t="shared" si="14"/>
        <v>10000</v>
      </c>
      <c r="S191">
        <f t="shared" si="15"/>
        <v>69650</v>
      </c>
      <c r="T191" t="str">
        <f t="shared" si="16"/>
        <v>10014108531VME</v>
      </c>
      <c r="U191" t="str">
        <f t="shared" si="17"/>
        <v>14108531VME</v>
      </c>
      <c r="V191" t="str">
        <f t="shared" si="18"/>
        <v>141085TDVME</v>
      </c>
      <c r="W191" t="str">
        <f t="shared" si="19"/>
        <v>100141085TDVME</v>
      </c>
      <c r="X191" t="str">
        <f t="shared" si="20"/>
        <v>0VME</v>
      </c>
    </row>
    <row r="192" spans="3:24" hidden="1" x14ac:dyDescent="0.2">
      <c r="C192">
        <v>1001</v>
      </c>
      <c r="D192" t="s">
        <v>199</v>
      </c>
      <c r="E192" t="s">
        <v>226</v>
      </c>
      <c r="F192" t="s">
        <v>841</v>
      </c>
      <c r="G192" s="1">
        <v>41085</v>
      </c>
      <c r="H192" t="s">
        <v>202</v>
      </c>
      <c r="I192">
        <v>34</v>
      </c>
      <c r="J192">
        <v>6.968</v>
      </c>
      <c r="K192" s="36">
        <v>0</v>
      </c>
      <c r="L192" s="36">
        <v>231549.17</v>
      </c>
      <c r="M192">
        <v>0</v>
      </c>
      <c r="N192" t="s">
        <v>243</v>
      </c>
      <c r="O192" t="s">
        <v>243</v>
      </c>
      <c r="P192" t="s">
        <v>198</v>
      </c>
      <c r="Q192">
        <v>1</v>
      </c>
      <c r="R192" s="116">
        <f t="shared" si="14"/>
        <v>231549.17</v>
      </c>
      <c r="S192">
        <f t="shared" si="15"/>
        <v>1613434.61656</v>
      </c>
      <c r="T192" t="str">
        <f t="shared" si="16"/>
        <v>10014108531VME</v>
      </c>
      <c r="U192" t="str">
        <f t="shared" si="17"/>
        <v>14108531VME</v>
      </c>
      <c r="V192" t="str">
        <f t="shared" si="18"/>
        <v>141085TDVME</v>
      </c>
      <c r="W192" t="str">
        <f t="shared" si="19"/>
        <v>100141085TDVME</v>
      </c>
      <c r="X192" t="str">
        <f t="shared" si="20"/>
        <v>0VME</v>
      </c>
    </row>
    <row r="193" spans="3:24" hidden="1" x14ac:dyDescent="0.2">
      <c r="C193">
        <v>1001</v>
      </c>
      <c r="D193" t="s">
        <v>199</v>
      </c>
      <c r="E193" t="s">
        <v>226</v>
      </c>
      <c r="F193" t="s">
        <v>880</v>
      </c>
      <c r="G193" s="1">
        <v>41085</v>
      </c>
      <c r="H193" t="s">
        <v>204</v>
      </c>
      <c r="I193">
        <v>34</v>
      </c>
      <c r="J193">
        <v>6.95</v>
      </c>
      <c r="K193" s="36">
        <v>58800</v>
      </c>
      <c r="L193" s="36">
        <v>0</v>
      </c>
      <c r="M193">
        <v>0</v>
      </c>
      <c r="N193" t="s">
        <v>243</v>
      </c>
      <c r="O193" t="s">
        <v>243</v>
      </c>
      <c r="P193" t="s">
        <v>198</v>
      </c>
      <c r="Q193">
        <v>1</v>
      </c>
      <c r="R193" s="116">
        <f t="shared" si="14"/>
        <v>58800</v>
      </c>
      <c r="S193">
        <f t="shared" si="15"/>
        <v>408660</v>
      </c>
      <c r="T193" t="str">
        <f t="shared" si="16"/>
        <v>10014108531CME</v>
      </c>
      <c r="U193" t="str">
        <f t="shared" si="17"/>
        <v>14108531CME</v>
      </c>
      <c r="V193" t="str">
        <f t="shared" si="18"/>
        <v>141085TDCME</v>
      </c>
      <c r="W193" t="str">
        <f t="shared" si="19"/>
        <v>100141085TDCME</v>
      </c>
      <c r="X193" t="str">
        <f t="shared" si="20"/>
        <v>0CME</v>
      </c>
    </row>
    <row r="194" spans="3:24" hidden="1" x14ac:dyDescent="0.2">
      <c r="C194">
        <v>1001</v>
      </c>
      <c r="D194" t="s">
        <v>199</v>
      </c>
      <c r="E194" t="s">
        <v>226</v>
      </c>
      <c r="F194" t="s">
        <v>774</v>
      </c>
      <c r="G194" s="1">
        <v>41085</v>
      </c>
      <c r="H194" t="s">
        <v>204</v>
      </c>
      <c r="I194">
        <v>34</v>
      </c>
      <c r="J194">
        <v>6.86</v>
      </c>
      <c r="K194" s="36">
        <v>200</v>
      </c>
      <c r="L194" s="36">
        <v>0</v>
      </c>
      <c r="M194">
        <v>0</v>
      </c>
      <c r="N194" t="s">
        <v>243</v>
      </c>
      <c r="O194" t="s">
        <v>243</v>
      </c>
      <c r="P194" t="s">
        <v>198</v>
      </c>
      <c r="Q194">
        <v>1</v>
      </c>
      <c r="R194" s="116">
        <f t="shared" si="14"/>
        <v>200</v>
      </c>
      <c r="S194">
        <f t="shared" si="15"/>
        <v>1372</v>
      </c>
      <c r="T194" t="str">
        <f t="shared" si="16"/>
        <v>10014108531CME</v>
      </c>
      <c r="U194" t="str">
        <f t="shared" si="17"/>
        <v>14108531CME</v>
      </c>
      <c r="V194" t="str">
        <f t="shared" si="18"/>
        <v>141085TDCME</v>
      </c>
      <c r="W194" t="str">
        <f t="shared" si="19"/>
        <v>100141085TDCME</v>
      </c>
      <c r="X194" t="str">
        <f t="shared" si="20"/>
        <v>0CME</v>
      </c>
    </row>
    <row r="195" spans="3:24" hidden="1" x14ac:dyDescent="0.2">
      <c r="C195">
        <v>1001</v>
      </c>
      <c r="D195" t="s">
        <v>199</v>
      </c>
      <c r="E195" t="s">
        <v>226</v>
      </c>
      <c r="F195" t="s">
        <v>881</v>
      </c>
      <c r="G195" s="1">
        <v>41085</v>
      </c>
      <c r="H195" t="s">
        <v>202</v>
      </c>
      <c r="I195">
        <v>34</v>
      </c>
      <c r="J195">
        <v>6.9450000000000003</v>
      </c>
      <c r="K195" s="36">
        <v>0</v>
      </c>
      <c r="L195" s="36">
        <v>3860</v>
      </c>
      <c r="M195">
        <v>0</v>
      </c>
      <c r="N195" t="s">
        <v>243</v>
      </c>
      <c r="O195" t="s">
        <v>243</v>
      </c>
      <c r="P195" t="s">
        <v>198</v>
      </c>
      <c r="Q195">
        <v>1</v>
      </c>
      <c r="R195" s="116">
        <f t="shared" si="14"/>
        <v>3860</v>
      </c>
      <c r="S195">
        <f t="shared" si="15"/>
        <v>26807.7</v>
      </c>
      <c r="T195" t="str">
        <f t="shared" si="16"/>
        <v>10014108531VME</v>
      </c>
      <c r="U195" t="str">
        <f t="shared" si="17"/>
        <v>14108531VME</v>
      </c>
      <c r="V195" t="str">
        <f t="shared" si="18"/>
        <v>141085TDVME</v>
      </c>
      <c r="W195" t="str">
        <f t="shared" si="19"/>
        <v>100141085TDVME</v>
      </c>
      <c r="X195" t="str">
        <f t="shared" si="20"/>
        <v>0VME</v>
      </c>
    </row>
    <row r="196" spans="3:24" hidden="1" x14ac:dyDescent="0.2">
      <c r="C196">
        <v>1001</v>
      </c>
      <c r="D196" t="s">
        <v>199</v>
      </c>
      <c r="E196" t="s">
        <v>226</v>
      </c>
      <c r="F196" t="s">
        <v>811</v>
      </c>
      <c r="G196" s="1">
        <v>41085</v>
      </c>
      <c r="H196" t="s">
        <v>204</v>
      </c>
      <c r="I196">
        <v>34</v>
      </c>
      <c r="J196">
        <v>6.915</v>
      </c>
      <c r="K196" s="36">
        <v>40000</v>
      </c>
      <c r="L196" s="36">
        <v>0</v>
      </c>
      <c r="M196">
        <v>0</v>
      </c>
      <c r="N196" t="s">
        <v>243</v>
      </c>
      <c r="O196" t="s">
        <v>243</v>
      </c>
      <c r="P196" t="s">
        <v>198</v>
      </c>
      <c r="Q196">
        <v>1</v>
      </c>
      <c r="R196" s="116">
        <f t="shared" si="14"/>
        <v>40000</v>
      </c>
      <c r="S196">
        <f t="shared" si="15"/>
        <v>276600</v>
      </c>
      <c r="T196" t="str">
        <f t="shared" si="16"/>
        <v>10014108531CME</v>
      </c>
      <c r="U196" t="str">
        <f t="shared" si="17"/>
        <v>14108531CME</v>
      </c>
      <c r="V196" t="str">
        <f t="shared" si="18"/>
        <v>141085TDCME</v>
      </c>
      <c r="W196" t="str">
        <f t="shared" si="19"/>
        <v>100141085TDCME</v>
      </c>
      <c r="X196" t="str">
        <f t="shared" si="20"/>
        <v>0CME</v>
      </c>
    </row>
    <row r="197" spans="3:24" hidden="1" x14ac:dyDescent="0.2">
      <c r="C197">
        <v>1001</v>
      </c>
      <c r="D197" t="s">
        <v>199</v>
      </c>
      <c r="E197" t="s">
        <v>228</v>
      </c>
      <c r="F197" t="s">
        <v>869</v>
      </c>
      <c r="G197" s="1">
        <v>41085</v>
      </c>
      <c r="H197" t="s">
        <v>204</v>
      </c>
      <c r="I197">
        <v>34</v>
      </c>
      <c r="J197">
        <v>6.96</v>
      </c>
      <c r="K197" s="36">
        <v>3000000</v>
      </c>
      <c r="L197" s="36">
        <v>0</v>
      </c>
      <c r="M197">
        <v>1004</v>
      </c>
      <c r="N197" t="s">
        <v>243</v>
      </c>
      <c r="O197" t="s">
        <v>243</v>
      </c>
      <c r="P197" t="s">
        <v>198</v>
      </c>
      <c r="Q197">
        <v>1</v>
      </c>
      <c r="R197" s="116">
        <f t="shared" si="14"/>
        <v>3000000</v>
      </c>
      <c r="S197">
        <f t="shared" si="15"/>
        <v>20880000</v>
      </c>
      <c r="T197" t="str">
        <f t="shared" si="16"/>
        <v>10014108533CME</v>
      </c>
      <c r="U197" t="str">
        <f t="shared" si="17"/>
        <v>14108533CME</v>
      </c>
      <c r="V197" t="str">
        <f t="shared" si="18"/>
        <v>141085CME</v>
      </c>
      <c r="W197" t="str">
        <f t="shared" si="19"/>
        <v>100141085CME</v>
      </c>
      <c r="X197" t="str">
        <f t="shared" si="20"/>
        <v>1004CME</v>
      </c>
    </row>
    <row r="198" spans="3:24" hidden="1" x14ac:dyDescent="0.2">
      <c r="C198">
        <v>1001</v>
      </c>
      <c r="D198" t="s">
        <v>199</v>
      </c>
      <c r="E198" t="s">
        <v>200</v>
      </c>
      <c r="F198" t="s">
        <v>386</v>
      </c>
      <c r="G198" s="1">
        <v>41085</v>
      </c>
      <c r="H198" t="s">
        <v>204</v>
      </c>
      <c r="I198">
        <v>34</v>
      </c>
      <c r="J198">
        <v>6.85</v>
      </c>
      <c r="K198" s="36">
        <v>76.42</v>
      </c>
      <c r="L198" s="36">
        <v>0</v>
      </c>
      <c r="M198">
        <v>0</v>
      </c>
      <c r="N198" t="s">
        <v>348</v>
      </c>
      <c r="O198" t="s">
        <v>348</v>
      </c>
      <c r="P198" t="s">
        <v>198</v>
      </c>
      <c r="Q198">
        <v>1</v>
      </c>
      <c r="R198" s="116">
        <f t="shared" si="14"/>
        <v>76.42</v>
      </c>
      <c r="S198">
        <f t="shared" si="15"/>
        <v>523.47699999999998</v>
      </c>
      <c r="T198" t="str">
        <f t="shared" si="16"/>
        <v>10014108530CME</v>
      </c>
      <c r="U198" t="str">
        <f t="shared" si="17"/>
        <v>14108530CME</v>
      </c>
      <c r="V198" t="str">
        <f t="shared" si="18"/>
        <v>141085TDCME</v>
      </c>
      <c r="W198" t="str">
        <f t="shared" si="19"/>
        <v>100141085TDCME</v>
      </c>
      <c r="X198" t="str">
        <f t="shared" si="20"/>
        <v>0CME</v>
      </c>
    </row>
    <row r="199" spans="3:24" hidden="1" x14ac:dyDescent="0.2">
      <c r="C199">
        <v>1001</v>
      </c>
      <c r="D199" t="s">
        <v>199</v>
      </c>
      <c r="E199" t="s">
        <v>200</v>
      </c>
      <c r="F199" t="s">
        <v>387</v>
      </c>
      <c r="G199" s="1">
        <v>41085</v>
      </c>
      <c r="H199" t="s">
        <v>204</v>
      </c>
      <c r="I199">
        <v>34</v>
      </c>
      <c r="J199">
        <v>6.85</v>
      </c>
      <c r="K199" s="36">
        <v>190</v>
      </c>
      <c r="L199" s="36">
        <v>0</v>
      </c>
      <c r="M199">
        <v>0</v>
      </c>
      <c r="N199" t="s">
        <v>348</v>
      </c>
      <c r="O199" t="s">
        <v>348</v>
      </c>
      <c r="P199" t="s">
        <v>198</v>
      </c>
      <c r="Q199">
        <v>1</v>
      </c>
      <c r="R199" s="116">
        <f t="shared" si="14"/>
        <v>190</v>
      </c>
      <c r="S199">
        <f t="shared" si="15"/>
        <v>1301.5</v>
      </c>
      <c r="T199" t="str">
        <f t="shared" si="16"/>
        <v>10014108530CME</v>
      </c>
      <c r="U199" t="str">
        <f t="shared" si="17"/>
        <v>14108530CME</v>
      </c>
      <c r="V199" t="str">
        <f t="shared" si="18"/>
        <v>141085TDCME</v>
      </c>
      <c r="W199" t="str">
        <f t="shared" si="19"/>
        <v>100141085TDCME</v>
      </c>
      <c r="X199" t="str">
        <f t="shared" si="20"/>
        <v>0CME</v>
      </c>
    </row>
    <row r="200" spans="3:24" hidden="1" x14ac:dyDescent="0.2">
      <c r="C200">
        <v>1001</v>
      </c>
      <c r="D200" t="s">
        <v>199</v>
      </c>
      <c r="E200" t="s">
        <v>200</v>
      </c>
      <c r="F200" t="s">
        <v>388</v>
      </c>
      <c r="G200" s="1">
        <v>41085</v>
      </c>
      <c r="H200" t="s">
        <v>204</v>
      </c>
      <c r="I200">
        <v>34</v>
      </c>
      <c r="J200">
        <v>6.85</v>
      </c>
      <c r="K200" s="36">
        <v>233.58</v>
      </c>
      <c r="L200" s="36">
        <v>0</v>
      </c>
      <c r="M200">
        <v>0</v>
      </c>
      <c r="N200" t="s">
        <v>348</v>
      </c>
      <c r="O200" t="s">
        <v>348</v>
      </c>
      <c r="P200" t="s">
        <v>198</v>
      </c>
      <c r="Q200">
        <v>1</v>
      </c>
      <c r="R200" s="116">
        <f t="shared" ref="R200:R263" si="21">+L200+K200</f>
        <v>233.58</v>
      </c>
      <c r="S200">
        <f t="shared" ref="S200:S263" si="22">+R200*J200</f>
        <v>1600.0229999999999</v>
      </c>
      <c r="T200" t="str">
        <f t="shared" ref="T200:T263" si="23">+C200&amp;G200&amp;E200&amp;H200</f>
        <v>10014108530CME</v>
      </c>
      <c r="U200" t="str">
        <f t="shared" ref="U200:U263" si="24">IF(C200=10001,"4"&amp;G200&amp;E200&amp;H200,LEFT(C200,1)&amp;G200&amp;E200&amp;H200)</f>
        <v>14108530CME</v>
      </c>
      <c r="V200" t="str">
        <f t="shared" ref="V200:V263" si="25">+LEFT(C200,1)&amp;G200&amp;IF(OR(E200="30",E200="31",E200="32"),"TD","")&amp;H200</f>
        <v>141085TDCME</v>
      </c>
      <c r="W200" t="str">
        <f t="shared" ref="W200:W263" si="26">C200&amp;G200&amp;IF(OR(E200="30",E200="31",E200="32"),"TD","")&amp;H200</f>
        <v>100141085TDCME</v>
      </c>
      <c r="X200" t="str">
        <f t="shared" ref="X200:X263" si="27">M200&amp;H200</f>
        <v>0CME</v>
      </c>
    </row>
    <row r="201" spans="3:24" hidden="1" x14ac:dyDescent="0.2">
      <c r="C201">
        <v>1001</v>
      </c>
      <c r="D201" t="s">
        <v>199</v>
      </c>
      <c r="E201" t="s">
        <v>200</v>
      </c>
      <c r="F201" t="s">
        <v>389</v>
      </c>
      <c r="G201" s="1">
        <v>41085</v>
      </c>
      <c r="H201" t="s">
        <v>204</v>
      </c>
      <c r="I201">
        <v>34</v>
      </c>
      <c r="J201">
        <v>6.85</v>
      </c>
      <c r="K201" s="36">
        <v>15.33</v>
      </c>
      <c r="L201" s="36">
        <v>0</v>
      </c>
      <c r="M201">
        <v>0</v>
      </c>
      <c r="N201" t="s">
        <v>348</v>
      </c>
      <c r="O201" t="s">
        <v>348</v>
      </c>
      <c r="P201" t="s">
        <v>198</v>
      </c>
      <c r="Q201">
        <v>1</v>
      </c>
      <c r="R201" s="116">
        <f t="shared" si="21"/>
        <v>15.33</v>
      </c>
      <c r="S201">
        <f t="shared" si="22"/>
        <v>105.01049999999999</v>
      </c>
      <c r="T201" t="str">
        <f t="shared" si="23"/>
        <v>10014108530CME</v>
      </c>
      <c r="U201" t="str">
        <f t="shared" si="24"/>
        <v>14108530CME</v>
      </c>
      <c r="V201" t="str">
        <f t="shared" si="25"/>
        <v>141085TDCME</v>
      </c>
      <c r="W201" t="str">
        <f t="shared" si="26"/>
        <v>100141085TDCME</v>
      </c>
      <c r="X201" t="str">
        <f t="shared" si="27"/>
        <v>0CME</v>
      </c>
    </row>
    <row r="202" spans="3:24" hidden="1" x14ac:dyDescent="0.2">
      <c r="C202">
        <v>1001</v>
      </c>
      <c r="D202" t="s">
        <v>199</v>
      </c>
      <c r="E202" t="s">
        <v>200</v>
      </c>
      <c r="F202" t="s">
        <v>390</v>
      </c>
      <c r="G202" s="1">
        <v>41085</v>
      </c>
      <c r="H202" t="s">
        <v>204</v>
      </c>
      <c r="I202">
        <v>34</v>
      </c>
      <c r="J202">
        <v>6.85</v>
      </c>
      <c r="K202" s="36">
        <v>8.5500000000000007</v>
      </c>
      <c r="L202" s="36">
        <v>0</v>
      </c>
      <c r="M202">
        <v>0</v>
      </c>
      <c r="N202" t="s">
        <v>348</v>
      </c>
      <c r="O202" t="s">
        <v>348</v>
      </c>
      <c r="P202" t="s">
        <v>198</v>
      </c>
      <c r="Q202">
        <v>1</v>
      </c>
      <c r="R202" s="116">
        <f t="shared" si="21"/>
        <v>8.5500000000000007</v>
      </c>
      <c r="S202">
        <f t="shared" si="22"/>
        <v>58.567500000000003</v>
      </c>
      <c r="T202" t="str">
        <f t="shared" si="23"/>
        <v>10014108530CME</v>
      </c>
      <c r="U202" t="str">
        <f t="shared" si="24"/>
        <v>14108530CME</v>
      </c>
      <c r="V202" t="str">
        <f t="shared" si="25"/>
        <v>141085TDCME</v>
      </c>
      <c r="W202" t="str">
        <f t="shared" si="26"/>
        <v>100141085TDCME</v>
      </c>
      <c r="X202" t="str">
        <f t="shared" si="27"/>
        <v>0CME</v>
      </c>
    </row>
    <row r="203" spans="3:24" hidden="1" x14ac:dyDescent="0.2">
      <c r="C203">
        <v>1001</v>
      </c>
      <c r="D203" t="s">
        <v>199</v>
      </c>
      <c r="E203" t="s">
        <v>200</v>
      </c>
      <c r="F203" t="s">
        <v>391</v>
      </c>
      <c r="G203" s="1">
        <v>41085</v>
      </c>
      <c r="H203" t="s">
        <v>204</v>
      </c>
      <c r="I203">
        <v>34</v>
      </c>
      <c r="J203">
        <v>6.85</v>
      </c>
      <c r="K203" s="36">
        <v>0.17</v>
      </c>
      <c r="L203" s="36">
        <v>0</v>
      </c>
      <c r="M203">
        <v>0</v>
      </c>
      <c r="N203" t="s">
        <v>348</v>
      </c>
      <c r="O203" t="s">
        <v>348</v>
      </c>
      <c r="P203" t="s">
        <v>198</v>
      </c>
      <c r="Q203">
        <v>1</v>
      </c>
      <c r="R203" s="116">
        <f t="shared" si="21"/>
        <v>0.17</v>
      </c>
      <c r="S203">
        <f t="shared" si="22"/>
        <v>1.1645000000000001</v>
      </c>
      <c r="T203" t="str">
        <f t="shared" si="23"/>
        <v>10014108530CME</v>
      </c>
      <c r="U203" t="str">
        <f t="shared" si="24"/>
        <v>14108530CME</v>
      </c>
      <c r="V203" t="str">
        <f t="shared" si="25"/>
        <v>141085TDCME</v>
      </c>
      <c r="W203" t="str">
        <f t="shared" si="26"/>
        <v>100141085TDCME</v>
      </c>
      <c r="X203" t="str">
        <f t="shared" si="27"/>
        <v>0CME</v>
      </c>
    </row>
    <row r="204" spans="3:24" hidden="1" x14ac:dyDescent="0.2">
      <c r="C204">
        <v>1001</v>
      </c>
      <c r="D204" t="s">
        <v>199</v>
      </c>
      <c r="E204" t="s">
        <v>200</v>
      </c>
      <c r="F204" t="s">
        <v>392</v>
      </c>
      <c r="G204" s="1">
        <v>41085</v>
      </c>
      <c r="H204" t="s">
        <v>204</v>
      </c>
      <c r="I204">
        <v>34</v>
      </c>
      <c r="J204">
        <v>6.85</v>
      </c>
      <c r="K204" s="36">
        <v>29.75</v>
      </c>
      <c r="L204" s="36">
        <v>0</v>
      </c>
      <c r="M204">
        <v>0</v>
      </c>
      <c r="N204" t="s">
        <v>348</v>
      </c>
      <c r="O204" t="s">
        <v>348</v>
      </c>
      <c r="P204" t="s">
        <v>198</v>
      </c>
      <c r="Q204">
        <v>1</v>
      </c>
      <c r="R204" s="116">
        <f t="shared" si="21"/>
        <v>29.75</v>
      </c>
      <c r="S204">
        <f t="shared" si="22"/>
        <v>203.78749999999999</v>
      </c>
      <c r="T204" t="str">
        <f t="shared" si="23"/>
        <v>10014108530CME</v>
      </c>
      <c r="U204" t="str">
        <f t="shared" si="24"/>
        <v>14108530CME</v>
      </c>
      <c r="V204" t="str">
        <f t="shared" si="25"/>
        <v>141085TDCME</v>
      </c>
      <c r="W204" t="str">
        <f t="shared" si="26"/>
        <v>100141085TDCME</v>
      </c>
      <c r="X204" t="str">
        <f t="shared" si="27"/>
        <v>0CME</v>
      </c>
    </row>
    <row r="205" spans="3:24" hidden="1" x14ac:dyDescent="0.2">
      <c r="C205">
        <v>1001</v>
      </c>
      <c r="D205" t="s">
        <v>199</v>
      </c>
      <c r="E205" t="s">
        <v>200</v>
      </c>
      <c r="F205" t="s">
        <v>393</v>
      </c>
      <c r="G205" s="1">
        <v>41085</v>
      </c>
      <c r="H205" t="s">
        <v>204</v>
      </c>
      <c r="I205">
        <v>34</v>
      </c>
      <c r="J205">
        <v>6.85</v>
      </c>
      <c r="K205" s="36">
        <v>118.2</v>
      </c>
      <c r="L205" s="36">
        <v>0</v>
      </c>
      <c r="M205">
        <v>0</v>
      </c>
      <c r="N205" t="s">
        <v>348</v>
      </c>
      <c r="O205" t="s">
        <v>348</v>
      </c>
      <c r="P205" t="s">
        <v>198</v>
      </c>
      <c r="Q205">
        <v>1</v>
      </c>
      <c r="R205" s="116">
        <f t="shared" si="21"/>
        <v>118.2</v>
      </c>
      <c r="S205">
        <f t="shared" si="22"/>
        <v>809.67</v>
      </c>
      <c r="T205" t="str">
        <f t="shared" si="23"/>
        <v>10014108530CME</v>
      </c>
      <c r="U205" t="str">
        <f t="shared" si="24"/>
        <v>14108530CME</v>
      </c>
      <c r="V205" t="str">
        <f t="shared" si="25"/>
        <v>141085TDCME</v>
      </c>
      <c r="W205" t="str">
        <f t="shared" si="26"/>
        <v>100141085TDCME</v>
      </c>
      <c r="X205" t="str">
        <f t="shared" si="27"/>
        <v>0CME</v>
      </c>
    </row>
    <row r="206" spans="3:24" hidden="1" x14ac:dyDescent="0.2">
      <c r="C206">
        <v>1001</v>
      </c>
      <c r="D206" t="s">
        <v>199</v>
      </c>
      <c r="E206" t="s">
        <v>200</v>
      </c>
      <c r="F206" t="s">
        <v>394</v>
      </c>
      <c r="G206" s="1">
        <v>41085</v>
      </c>
      <c r="H206" t="s">
        <v>204</v>
      </c>
      <c r="I206">
        <v>34</v>
      </c>
      <c r="J206">
        <v>6.85</v>
      </c>
      <c r="K206" s="36">
        <v>14.6</v>
      </c>
      <c r="L206" s="36">
        <v>0</v>
      </c>
      <c r="M206">
        <v>0</v>
      </c>
      <c r="N206" t="s">
        <v>348</v>
      </c>
      <c r="O206" t="s">
        <v>348</v>
      </c>
      <c r="P206" t="s">
        <v>198</v>
      </c>
      <c r="Q206">
        <v>1</v>
      </c>
      <c r="R206" s="116">
        <f t="shared" si="21"/>
        <v>14.6</v>
      </c>
      <c r="S206">
        <f t="shared" si="22"/>
        <v>100.00999999999999</v>
      </c>
      <c r="T206" t="str">
        <f t="shared" si="23"/>
        <v>10014108530CME</v>
      </c>
      <c r="U206" t="str">
        <f t="shared" si="24"/>
        <v>14108530CME</v>
      </c>
      <c r="V206" t="str">
        <f t="shared" si="25"/>
        <v>141085TDCME</v>
      </c>
      <c r="W206" t="str">
        <f t="shared" si="26"/>
        <v>100141085TDCME</v>
      </c>
      <c r="X206" t="str">
        <f t="shared" si="27"/>
        <v>0CME</v>
      </c>
    </row>
    <row r="207" spans="3:24" hidden="1" x14ac:dyDescent="0.2">
      <c r="C207">
        <v>1001</v>
      </c>
      <c r="D207" t="s">
        <v>199</v>
      </c>
      <c r="E207" t="s">
        <v>200</v>
      </c>
      <c r="F207" t="s">
        <v>395</v>
      </c>
      <c r="G207" s="1">
        <v>41085</v>
      </c>
      <c r="H207" t="s">
        <v>204</v>
      </c>
      <c r="I207">
        <v>34</v>
      </c>
      <c r="J207">
        <v>6.85</v>
      </c>
      <c r="K207" s="36">
        <v>2100</v>
      </c>
      <c r="L207" s="36">
        <v>0</v>
      </c>
      <c r="M207">
        <v>0</v>
      </c>
      <c r="N207" t="s">
        <v>348</v>
      </c>
      <c r="O207" t="s">
        <v>348</v>
      </c>
      <c r="P207" t="s">
        <v>198</v>
      </c>
      <c r="Q207">
        <v>1</v>
      </c>
      <c r="R207" s="116">
        <f t="shared" si="21"/>
        <v>2100</v>
      </c>
      <c r="S207">
        <f t="shared" si="22"/>
        <v>14385</v>
      </c>
      <c r="T207" t="str">
        <f t="shared" si="23"/>
        <v>10014108530CME</v>
      </c>
      <c r="U207" t="str">
        <f t="shared" si="24"/>
        <v>14108530CME</v>
      </c>
      <c r="V207" t="str">
        <f t="shared" si="25"/>
        <v>141085TDCME</v>
      </c>
      <c r="W207" t="str">
        <f t="shared" si="26"/>
        <v>100141085TDCME</v>
      </c>
      <c r="X207" t="str">
        <f t="shared" si="27"/>
        <v>0CME</v>
      </c>
    </row>
    <row r="208" spans="3:24" hidden="1" x14ac:dyDescent="0.2">
      <c r="C208">
        <v>1001</v>
      </c>
      <c r="D208" t="s">
        <v>199</v>
      </c>
      <c r="E208" t="s">
        <v>200</v>
      </c>
      <c r="F208" t="s">
        <v>396</v>
      </c>
      <c r="G208" s="1">
        <v>41085</v>
      </c>
      <c r="H208" t="s">
        <v>204</v>
      </c>
      <c r="I208">
        <v>34</v>
      </c>
      <c r="J208">
        <v>6.85</v>
      </c>
      <c r="K208" s="36">
        <v>21.9</v>
      </c>
      <c r="L208" s="36">
        <v>0</v>
      </c>
      <c r="M208">
        <v>0</v>
      </c>
      <c r="N208" t="s">
        <v>348</v>
      </c>
      <c r="O208" t="s">
        <v>348</v>
      </c>
      <c r="P208" t="s">
        <v>198</v>
      </c>
      <c r="Q208">
        <v>1</v>
      </c>
      <c r="R208" s="116">
        <f t="shared" si="21"/>
        <v>21.9</v>
      </c>
      <c r="S208">
        <f t="shared" si="22"/>
        <v>150.01499999999999</v>
      </c>
      <c r="T208" t="str">
        <f t="shared" si="23"/>
        <v>10014108530CME</v>
      </c>
      <c r="U208" t="str">
        <f t="shared" si="24"/>
        <v>14108530CME</v>
      </c>
      <c r="V208" t="str">
        <f t="shared" si="25"/>
        <v>141085TDCME</v>
      </c>
      <c r="W208" t="str">
        <f t="shared" si="26"/>
        <v>100141085TDCME</v>
      </c>
      <c r="X208" t="str">
        <f t="shared" si="27"/>
        <v>0CME</v>
      </c>
    </row>
    <row r="209" spans="3:24" hidden="1" x14ac:dyDescent="0.2">
      <c r="C209">
        <v>1001</v>
      </c>
      <c r="D209" t="s">
        <v>199</v>
      </c>
      <c r="E209" t="s">
        <v>200</v>
      </c>
      <c r="F209" t="s">
        <v>397</v>
      </c>
      <c r="G209" s="1">
        <v>41085</v>
      </c>
      <c r="H209" t="s">
        <v>204</v>
      </c>
      <c r="I209">
        <v>34</v>
      </c>
      <c r="J209">
        <v>6.85</v>
      </c>
      <c r="K209" s="36">
        <v>20.440000000000001</v>
      </c>
      <c r="L209" s="36">
        <v>0</v>
      </c>
      <c r="M209">
        <v>0</v>
      </c>
      <c r="N209" t="s">
        <v>348</v>
      </c>
      <c r="O209" t="s">
        <v>348</v>
      </c>
      <c r="P209" t="s">
        <v>198</v>
      </c>
      <c r="Q209">
        <v>1</v>
      </c>
      <c r="R209" s="116">
        <f t="shared" si="21"/>
        <v>20.440000000000001</v>
      </c>
      <c r="S209">
        <f t="shared" si="22"/>
        <v>140.01400000000001</v>
      </c>
      <c r="T209" t="str">
        <f t="shared" si="23"/>
        <v>10014108530CME</v>
      </c>
      <c r="U209" t="str">
        <f t="shared" si="24"/>
        <v>14108530CME</v>
      </c>
      <c r="V209" t="str">
        <f t="shared" si="25"/>
        <v>141085TDCME</v>
      </c>
      <c r="W209" t="str">
        <f t="shared" si="26"/>
        <v>100141085TDCME</v>
      </c>
      <c r="X209" t="str">
        <f t="shared" si="27"/>
        <v>0CME</v>
      </c>
    </row>
    <row r="210" spans="3:24" hidden="1" x14ac:dyDescent="0.2">
      <c r="C210">
        <v>1001</v>
      </c>
      <c r="D210" t="s">
        <v>199</v>
      </c>
      <c r="E210" t="s">
        <v>200</v>
      </c>
      <c r="F210" t="s">
        <v>398</v>
      </c>
      <c r="G210" s="1">
        <v>41085</v>
      </c>
      <c r="H210" t="s">
        <v>204</v>
      </c>
      <c r="I210">
        <v>34</v>
      </c>
      <c r="J210">
        <v>6.85</v>
      </c>
      <c r="K210" s="36">
        <v>44.51</v>
      </c>
      <c r="L210" s="36">
        <v>0</v>
      </c>
      <c r="M210">
        <v>0</v>
      </c>
      <c r="N210" t="s">
        <v>348</v>
      </c>
      <c r="O210" t="s">
        <v>348</v>
      </c>
      <c r="P210" t="s">
        <v>198</v>
      </c>
      <c r="Q210">
        <v>1</v>
      </c>
      <c r="R210" s="116">
        <f t="shared" si="21"/>
        <v>44.51</v>
      </c>
      <c r="S210">
        <f t="shared" si="22"/>
        <v>304.89349999999996</v>
      </c>
      <c r="T210" t="str">
        <f t="shared" si="23"/>
        <v>10014108530CME</v>
      </c>
      <c r="U210" t="str">
        <f t="shared" si="24"/>
        <v>14108530CME</v>
      </c>
      <c r="V210" t="str">
        <f t="shared" si="25"/>
        <v>141085TDCME</v>
      </c>
      <c r="W210" t="str">
        <f t="shared" si="26"/>
        <v>100141085TDCME</v>
      </c>
      <c r="X210" t="str">
        <f t="shared" si="27"/>
        <v>0CME</v>
      </c>
    </row>
    <row r="211" spans="3:24" hidden="1" x14ac:dyDescent="0.2">
      <c r="C211">
        <v>1001</v>
      </c>
      <c r="D211" t="s">
        <v>199</v>
      </c>
      <c r="E211" t="s">
        <v>200</v>
      </c>
      <c r="F211" t="s">
        <v>399</v>
      </c>
      <c r="G211" s="1">
        <v>41085</v>
      </c>
      <c r="H211" t="s">
        <v>204</v>
      </c>
      <c r="I211">
        <v>34</v>
      </c>
      <c r="J211">
        <v>6.85</v>
      </c>
      <c r="K211" s="36">
        <v>95</v>
      </c>
      <c r="L211" s="36">
        <v>0</v>
      </c>
      <c r="M211">
        <v>0</v>
      </c>
      <c r="N211" t="s">
        <v>348</v>
      </c>
      <c r="O211" t="s">
        <v>348</v>
      </c>
      <c r="P211" t="s">
        <v>198</v>
      </c>
      <c r="Q211">
        <v>1</v>
      </c>
      <c r="R211" s="116">
        <f t="shared" si="21"/>
        <v>95</v>
      </c>
      <c r="S211">
        <f t="shared" si="22"/>
        <v>650.75</v>
      </c>
      <c r="T211" t="str">
        <f t="shared" si="23"/>
        <v>10014108530CME</v>
      </c>
      <c r="U211" t="str">
        <f t="shared" si="24"/>
        <v>14108530CME</v>
      </c>
      <c r="V211" t="str">
        <f t="shared" si="25"/>
        <v>141085TDCME</v>
      </c>
      <c r="W211" t="str">
        <f t="shared" si="26"/>
        <v>100141085TDCME</v>
      </c>
      <c r="X211" t="str">
        <f t="shared" si="27"/>
        <v>0CME</v>
      </c>
    </row>
    <row r="212" spans="3:24" hidden="1" x14ac:dyDescent="0.2">
      <c r="C212">
        <v>1001</v>
      </c>
      <c r="D212" t="s">
        <v>199</v>
      </c>
      <c r="E212" t="s">
        <v>200</v>
      </c>
      <c r="F212" t="s">
        <v>400</v>
      </c>
      <c r="G212" s="1">
        <v>41085</v>
      </c>
      <c r="H212" t="s">
        <v>204</v>
      </c>
      <c r="I212">
        <v>34</v>
      </c>
      <c r="J212">
        <v>6.85</v>
      </c>
      <c r="K212" s="36">
        <v>290.52</v>
      </c>
      <c r="L212" s="36">
        <v>0</v>
      </c>
      <c r="M212">
        <v>0</v>
      </c>
      <c r="N212" t="s">
        <v>348</v>
      </c>
      <c r="O212" t="s">
        <v>348</v>
      </c>
      <c r="P212" t="s">
        <v>198</v>
      </c>
      <c r="Q212">
        <v>1</v>
      </c>
      <c r="R212" s="116">
        <f t="shared" si="21"/>
        <v>290.52</v>
      </c>
      <c r="S212">
        <f t="shared" si="22"/>
        <v>1990.0619999999997</v>
      </c>
      <c r="T212" t="str">
        <f t="shared" si="23"/>
        <v>10014108530CME</v>
      </c>
      <c r="U212" t="str">
        <f t="shared" si="24"/>
        <v>14108530CME</v>
      </c>
      <c r="V212" t="str">
        <f t="shared" si="25"/>
        <v>141085TDCME</v>
      </c>
      <c r="W212" t="str">
        <f t="shared" si="26"/>
        <v>100141085TDCME</v>
      </c>
      <c r="X212" t="str">
        <f t="shared" si="27"/>
        <v>0CME</v>
      </c>
    </row>
    <row r="213" spans="3:24" hidden="1" x14ac:dyDescent="0.2">
      <c r="C213">
        <v>1001</v>
      </c>
      <c r="D213" t="s">
        <v>199</v>
      </c>
      <c r="E213" t="s">
        <v>200</v>
      </c>
      <c r="F213" t="s">
        <v>401</v>
      </c>
      <c r="G213" s="1">
        <v>41085</v>
      </c>
      <c r="H213" t="s">
        <v>204</v>
      </c>
      <c r="I213">
        <v>34</v>
      </c>
      <c r="J213">
        <v>6.85</v>
      </c>
      <c r="K213" s="36">
        <v>145.99</v>
      </c>
      <c r="L213" s="36">
        <v>0</v>
      </c>
      <c r="M213">
        <v>0</v>
      </c>
      <c r="N213" t="s">
        <v>348</v>
      </c>
      <c r="O213" t="s">
        <v>348</v>
      </c>
      <c r="P213" t="s">
        <v>198</v>
      </c>
      <c r="Q213">
        <v>1</v>
      </c>
      <c r="R213" s="116">
        <f t="shared" si="21"/>
        <v>145.99</v>
      </c>
      <c r="S213">
        <f t="shared" si="22"/>
        <v>1000.0315000000001</v>
      </c>
      <c r="T213" t="str">
        <f t="shared" si="23"/>
        <v>10014108530CME</v>
      </c>
      <c r="U213" t="str">
        <f t="shared" si="24"/>
        <v>14108530CME</v>
      </c>
      <c r="V213" t="str">
        <f t="shared" si="25"/>
        <v>141085TDCME</v>
      </c>
      <c r="W213" t="str">
        <f t="shared" si="26"/>
        <v>100141085TDCME</v>
      </c>
      <c r="X213" t="str">
        <f t="shared" si="27"/>
        <v>0CME</v>
      </c>
    </row>
    <row r="214" spans="3:24" hidden="1" x14ac:dyDescent="0.2">
      <c r="C214">
        <v>1001</v>
      </c>
      <c r="D214" t="s">
        <v>199</v>
      </c>
      <c r="E214" t="s">
        <v>200</v>
      </c>
      <c r="F214" t="s">
        <v>402</v>
      </c>
      <c r="G214" s="1">
        <v>41085</v>
      </c>
      <c r="H214" t="s">
        <v>204</v>
      </c>
      <c r="I214">
        <v>34</v>
      </c>
      <c r="J214">
        <v>6.85</v>
      </c>
      <c r="K214" s="36">
        <v>87.59</v>
      </c>
      <c r="L214" s="36">
        <v>0</v>
      </c>
      <c r="M214">
        <v>0</v>
      </c>
      <c r="N214" t="s">
        <v>348</v>
      </c>
      <c r="O214" t="s">
        <v>348</v>
      </c>
      <c r="P214" t="s">
        <v>198</v>
      </c>
      <c r="Q214">
        <v>1</v>
      </c>
      <c r="R214" s="116">
        <f t="shared" si="21"/>
        <v>87.59</v>
      </c>
      <c r="S214">
        <f t="shared" si="22"/>
        <v>599.99149999999997</v>
      </c>
      <c r="T214" t="str">
        <f t="shared" si="23"/>
        <v>10014108530CME</v>
      </c>
      <c r="U214" t="str">
        <f t="shared" si="24"/>
        <v>14108530CME</v>
      </c>
      <c r="V214" t="str">
        <f t="shared" si="25"/>
        <v>141085TDCME</v>
      </c>
      <c r="W214" t="str">
        <f t="shared" si="26"/>
        <v>100141085TDCME</v>
      </c>
      <c r="X214" t="str">
        <f t="shared" si="27"/>
        <v>0CME</v>
      </c>
    </row>
    <row r="215" spans="3:24" hidden="1" x14ac:dyDescent="0.2">
      <c r="C215">
        <v>1001</v>
      </c>
      <c r="D215" t="s">
        <v>199</v>
      </c>
      <c r="E215" t="s">
        <v>200</v>
      </c>
      <c r="F215" t="s">
        <v>403</v>
      </c>
      <c r="G215" s="1">
        <v>41085</v>
      </c>
      <c r="H215" t="s">
        <v>204</v>
      </c>
      <c r="I215">
        <v>34</v>
      </c>
      <c r="J215">
        <v>6.85</v>
      </c>
      <c r="K215" s="36">
        <v>102.19</v>
      </c>
      <c r="L215" s="36">
        <v>0</v>
      </c>
      <c r="M215">
        <v>0</v>
      </c>
      <c r="N215" t="s">
        <v>348</v>
      </c>
      <c r="O215" t="s">
        <v>348</v>
      </c>
      <c r="P215" t="s">
        <v>198</v>
      </c>
      <c r="Q215">
        <v>1</v>
      </c>
      <c r="R215" s="116">
        <f t="shared" si="21"/>
        <v>102.19</v>
      </c>
      <c r="S215">
        <f t="shared" si="22"/>
        <v>700.00149999999996</v>
      </c>
      <c r="T215" t="str">
        <f t="shared" si="23"/>
        <v>10014108530CME</v>
      </c>
      <c r="U215" t="str">
        <f t="shared" si="24"/>
        <v>14108530CME</v>
      </c>
      <c r="V215" t="str">
        <f t="shared" si="25"/>
        <v>141085TDCME</v>
      </c>
      <c r="W215" t="str">
        <f t="shared" si="26"/>
        <v>100141085TDCME</v>
      </c>
      <c r="X215" t="str">
        <f t="shared" si="27"/>
        <v>0CME</v>
      </c>
    </row>
    <row r="216" spans="3:24" hidden="1" x14ac:dyDescent="0.2">
      <c r="C216">
        <v>1001</v>
      </c>
      <c r="D216" t="s">
        <v>199</v>
      </c>
      <c r="E216" t="s">
        <v>200</v>
      </c>
      <c r="F216" t="s">
        <v>404</v>
      </c>
      <c r="G216" s="1">
        <v>41085</v>
      </c>
      <c r="H216" t="s">
        <v>204</v>
      </c>
      <c r="I216">
        <v>34</v>
      </c>
      <c r="J216">
        <v>6.85</v>
      </c>
      <c r="K216" s="36">
        <v>153</v>
      </c>
      <c r="L216" s="36">
        <v>0</v>
      </c>
      <c r="M216">
        <v>0</v>
      </c>
      <c r="N216" t="s">
        <v>348</v>
      </c>
      <c r="O216" t="s">
        <v>348</v>
      </c>
      <c r="P216" t="s">
        <v>198</v>
      </c>
      <c r="Q216">
        <v>1</v>
      </c>
      <c r="R216" s="116">
        <f t="shared" si="21"/>
        <v>153</v>
      </c>
      <c r="S216">
        <f t="shared" si="22"/>
        <v>1048.05</v>
      </c>
      <c r="T216" t="str">
        <f t="shared" si="23"/>
        <v>10014108530CME</v>
      </c>
      <c r="U216" t="str">
        <f t="shared" si="24"/>
        <v>14108530CME</v>
      </c>
      <c r="V216" t="str">
        <f t="shared" si="25"/>
        <v>141085TDCME</v>
      </c>
      <c r="W216" t="str">
        <f t="shared" si="26"/>
        <v>100141085TDCME</v>
      </c>
      <c r="X216" t="str">
        <f t="shared" si="27"/>
        <v>0CME</v>
      </c>
    </row>
    <row r="217" spans="3:24" hidden="1" x14ac:dyDescent="0.2">
      <c r="C217">
        <v>1001</v>
      </c>
      <c r="D217" t="s">
        <v>199</v>
      </c>
      <c r="E217" t="s">
        <v>200</v>
      </c>
      <c r="F217" t="s">
        <v>405</v>
      </c>
      <c r="G217" s="1">
        <v>41085</v>
      </c>
      <c r="H217" t="s">
        <v>204</v>
      </c>
      <c r="I217">
        <v>34</v>
      </c>
      <c r="J217">
        <v>6.85</v>
      </c>
      <c r="K217" s="36">
        <v>870.66</v>
      </c>
      <c r="L217" s="36">
        <v>0</v>
      </c>
      <c r="M217">
        <v>0</v>
      </c>
      <c r="N217" t="s">
        <v>348</v>
      </c>
      <c r="O217" t="s">
        <v>348</v>
      </c>
      <c r="P217" t="s">
        <v>198</v>
      </c>
      <c r="Q217">
        <v>1</v>
      </c>
      <c r="R217" s="116">
        <f t="shared" si="21"/>
        <v>870.66</v>
      </c>
      <c r="S217">
        <f t="shared" si="22"/>
        <v>5964.0209999999997</v>
      </c>
      <c r="T217" t="str">
        <f t="shared" si="23"/>
        <v>10014108530CME</v>
      </c>
      <c r="U217" t="str">
        <f t="shared" si="24"/>
        <v>14108530CME</v>
      </c>
      <c r="V217" t="str">
        <f t="shared" si="25"/>
        <v>141085TDCME</v>
      </c>
      <c r="W217" t="str">
        <f t="shared" si="26"/>
        <v>100141085TDCME</v>
      </c>
      <c r="X217" t="str">
        <f t="shared" si="27"/>
        <v>0CME</v>
      </c>
    </row>
    <row r="218" spans="3:24" hidden="1" x14ac:dyDescent="0.2">
      <c r="C218">
        <v>1001</v>
      </c>
      <c r="D218" t="s">
        <v>199</v>
      </c>
      <c r="E218" t="s">
        <v>200</v>
      </c>
      <c r="F218" t="s">
        <v>406</v>
      </c>
      <c r="G218" s="1">
        <v>41085</v>
      </c>
      <c r="H218" t="s">
        <v>204</v>
      </c>
      <c r="I218">
        <v>34</v>
      </c>
      <c r="J218">
        <v>6.85</v>
      </c>
      <c r="K218" s="36">
        <v>73</v>
      </c>
      <c r="L218" s="36">
        <v>0</v>
      </c>
      <c r="M218">
        <v>0</v>
      </c>
      <c r="N218" t="s">
        <v>348</v>
      </c>
      <c r="O218" t="s">
        <v>348</v>
      </c>
      <c r="P218" t="s">
        <v>198</v>
      </c>
      <c r="Q218">
        <v>1</v>
      </c>
      <c r="R218" s="116">
        <f t="shared" si="21"/>
        <v>73</v>
      </c>
      <c r="S218">
        <f t="shared" si="22"/>
        <v>500.04999999999995</v>
      </c>
      <c r="T218" t="str">
        <f t="shared" si="23"/>
        <v>10014108530CME</v>
      </c>
      <c r="U218" t="str">
        <f t="shared" si="24"/>
        <v>14108530CME</v>
      </c>
      <c r="V218" t="str">
        <f t="shared" si="25"/>
        <v>141085TDCME</v>
      </c>
      <c r="W218" t="str">
        <f t="shared" si="26"/>
        <v>100141085TDCME</v>
      </c>
      <c r="X218" t="str">
        <f t="shared" si="27"/>
        <v>0CME</v>
      </c>
    </row>
    <row r="219" spans="3:24" hidden="1" x14ac:dyDescent="0.2">
      <c r="C219">
        <v>1001</v>
      </c>
      <c r="D219" t="s">
        <v>199</v>
      </c>
      <c r="E219" t="s">
        <v>200</v>
      </c>
      <c r="F219" t="s">
        <v>407</v>
      </c>
      <c r="G219" s="1">
        <v>41085</v>
      </c>
      <c r="H219" t="s">
        <v>204</v>
      </c>
      <c r="I219">
        <v>34</v>
      </c>
      <c r="J219">
        <v>6.85</v>
      </c>
      <c r="K219" s="36">
        <v>36.549999999999997</v>
      </c>
      <c r="L219" s="36">
        <v>0</v>
      </c>
      <c r="M219">
        <v>0</v>
      </c>
      <c r="N219" t="s">
        <v>348</v>
      </c>
      <c r="O219" t="s">
        <v>348</v>
      </c>
      <c r="P219" t="s">
        <v>198</v>
      </c>
      <c r="Q219">
        <v>1</v>
      </c>
      <c r="R219" s="116">
        <f t="shared" si="21"/>
        <v>36.549999999999997</v>
      </c>
      <c r="S219">
        <f t="shared" si="22"/>
        <v>250.36749999999998</v>
      </c>
      <c r="T219" t="str">
        <f t="shared" si="23"/>
        <v>10014108530CME</v>
      </c>
      <c r="U219" t="str">
        <f t="shared" si="24"/>
        <v>14108530CME</v>
      </c>
      <c r="V219" t="str">
        <f t="shared" si="25"/>
        <v>141085TDCME</v>
      </c>
      <c r="W219" t="str">
        <f t="shared" si="26"/>
        <v>100141085TDCME</v>
      </c>
      <c r="X219" t="str">
        <f t="shared" si="27"/>
        <v>0CME</v>
      </c>
    </row>
    <row r="220" spans="3:24" hidden="1" x14ac:dyDescent="0.2">
      <c r="C220">
        <v>1001</v>
      </c>
      <c r="D220" t="s">
        <v>199</v>
      </c>
      <c r="E220" t="s">
        <v>200</v>
      </c>
      <c r="F220" t="s">
        <v>408</v>
      </c>
      <c r="G220" s="1">
        <v>41085</v>
      </c>
      <c r="H220" t="s">
        <v>204</v>
      </c>
      <c r="I220">
        <v>34</v>
      </c>
      <c r="J220">
        <v>6.85</v>
      </c>
      <c r="K220" s="36">
        <v>17.96</v>
      </c>
      <c r="L220" s="36">
        <v>0</v>
      </c>
      <c r="M220">
        <v>0</v>
      </c>
      <c r="N220" t="s">
        <v>348</v>
      </c>
      <c r="O220" t="s">
        <v>348</v>
      </c>
      <c r="P220" t="s">
        <v>198</v>
      </c>
      <c r="Q220">
        <v>1</v>
      </c>
      <c r="R220" s="116">
        <f t="shared" si="21"/>
        <v>17.96</v>
      </c>
      <c r="S220">
        <f t="shared" si="22"/>
        <v>123.026</v>
      </c>
      <c r="T220" t="str">
        <f t="shared" si="23"/>
        <v>10014108530CME</v>
      </c>
      <c r="U220" t="str">
        <f t="shared" si="24"/>
        <v>14108530CME</v>
      </c>
      <c r="V220" t="str">
        <f t="shared" si="25"/>
        <v>141085TDCME</v>
      </c>
      <c r="W220" t="str">
        <f t="shared" si="26"/>
        <v>100141085TDCME</v>
      </c>
      <c r="X220" t="str">
        <f t="shared" si="27"/>
        <v>0CME</v>
      </c>
    </row>
    <row r="221" spans="3:24" hidden="1" x14ac:dyDescent="0.2">
      <c r="C221">
        <v>1001</v>
      </c>
      <c r="D221" t="s">
        <v>199</v>
      </c>
      <c r="E221" t="s">
        <v>200</v>
      </c>
      <c r="F221" t="s">
        <v>409</v>
      </c>
      <c r="G221" s="1">
        <v>41085</v>
      </c>
      <c r="H221" t="s">
        <v>204</v>
      </c>
      <c r="I221">
        <v>34</v>
      </c>
      <c r="J221">
        <v>6.85</v>
      </c>
      <c r="K221" s="36">
        <v>1000</v>
      </c>
      <c r="L221" s="36">
        <v>0</v>
      </c>
      <c r="M221">
        <v>0</v>
      </c>
      <c r="N221" t="s">
        <v>348</v>
      </c>
      <c r="O221" t="s">
        <v>348</v>
      </c>
      <c r="P221" t="s">
        <v>198</v>
      </c>
      <c r="Q221">
        <v>1</v>
      </c>
      <c r="R221" s="116">
        <f t="shared" si="21"/>
        <v>1000</v>
      </c>
      <c r="S221">
        <f t="shared" si="22"/>
        <v>6850</v>
      </c>
      <c r="T221" t="str">
        <f t="shared" si="23"/>
        <v>10014108530CME</v>
      </c>
      <c r="U221" t="str">
        <f t="shared" si="24"/>
        <v>14108530CME</v>
      </c>
      <c r="V221" t="str">
        <f t="shared" si="25"/>
        <v>141085TDCME</v>
      </c>
      <c r="W221" t="str">
        <f t="shared" si="26"/>
        <v>100141085TDCME</v>
      </c>
      <c r="X221" t="str">
        <f t="shared" si="27"/>
        <v>0CME</v>
      </c>
    </row>
    <row r="222" spans="3:24" hidden="1" x14ac:dyDescent="0.2">
      <c r="C222">
        <v>1001</v>
      </c>
      <c r="D222" t="s">
        <v>199</v>
      </c>
      <c r="E222" t="s">
        <v>200</v>
      </c>
      <c r="F222" t="s">
        <v>410</v>
      </c>
      <c r="G222" s="1">
        <v>41085</v>
      </c>
      <c r="H222" t="s">
        <v>204</v>
      </c>
      <c r="I222">
        <v>34</v>
      </c>
      <c r="J222">
        <v>6.85</v>
      </c>
      <c r="K222" s="36">
        <v>40.880000000000003</v>
      </c>
      <c r="L222" s="36">
        <v>0</v>
      </c>
      <c r="M222">
        <v>0</v>
      </c>
      <c r="N222" t="s">
        <v>348</v>
      </c>
      <c r="O222" t="s">
        <v>348</v>
      </c>
      <c r="P222" t="s">
        <v>198</v>
      </c>
      <c r="Q222">
        <v>1</v>
      </c>
      <c r="R222" s="116">
        <f t="shared" si="21"/>
        <v>40.880000000000003</v>
      </c>
      <c r="S222">
        <f t="shared" si="22"/>
        <v>280.02800000000002</v>
      </c>
      <c r="T222" t="str">
        <f t="shared" si="23"/>
        <v>10014108530CME</v>
      </c>
      <c r="U222" t="str">
        <f t="shared" si="24"/>
        <v>14108530CME</v>
      </c>
      <c r="V222" t="str">
        <f t="shared" si="25"/>
        <v>141085TDCME</v>
      </c>
      <c r="W222" t="str">
        <f t="shared" si="26"/>
        <v>100141085TDCME</v>
      </c>
      <c r="X222" t="str">
        <f t="shared" si="27"/>
        <v>0CME</v>
      </c>
    </row>
    <row r="223" spans="3:24" hidden="1" x14ac:dyDescent="0.2">
      <c r="C223">
        <v>1001</v>
      </c>
      <c r="D223" t="s">
        <v>199</v>
      </c>
      <c r="E223" t="s">
        <v>200</v>
      </c>
      <c r="F223" t="s">
        <v>411</v>
      </c>
      <c r="G223" s="1">
        <v>41085</v>
      </c>
      <c r="H223" t="s">
        <v>204</v>
      </c>
      <c r="I223">
        <v>34</v>
      </c>
      <c r="J223">
        <v>6.85</v>
      </c>
      <c r="K223" s="36">
        <v>8000</v>
      </c>
      <c r="L223" s="36">
        <v>0</v>
      </c>
      <c r="M223">
        <v>0</v>
      </c>
      <c r="N223" t="s">
        <v>348</v>
      </c>
      <c r="O223" t="s">
        <v>348</v>
      </c>
      <c r="P223" t="s">
        <v>198</v>
      </c>
      <c r="Q223">
        <v>1</v>
      </c>
      <c r="R223" s="116">
        <f t="shared" si="21"/>
        <v>8000</v>
      </c>
      <c r="S223">
        <f t="shared" si="22"/>
        <v>54800</v>
      </c>
      <c r="T223" t="str">
        <f t="shared" si="23"/>
        <v>10014108530CME</v>
      </c>
      <c r="U223" t="str">
        <f t="shared" si="24"/>
        <v>14108530CME</v>
      </c>
      <c r="V223" t="str">
        <f t="shared" si="25"/>
        <v>141085TDCME</v>
      </c>
      <c r="W223" t="str">
        <f t="shared" si="26"/>
        <v>100141085TDCME</v>
      </c>
      <c r="X223" t="str">
        <f t="shared" si="27"/>
        <v>0CME</v>
      </c>
    </row>
    <row r="224" spans="3:24" hidden="1" x14ac:dyDescent="0.2">
      <c r="C224">
        <v>1001</v>
      </c>
      <c r="D224" t="s">
        <v>199</v>
      </c>
      <c r="E224" t="s">
        <v>200</v>
      </c>
      <c r="F224" t="s">
        <v>412</v>
      </c>
      <c r="G224" s="1">
        <v>41085</v>
      </c>
      <c r="H224" t="s">
        <v>204</v>
      </c>
      <c r="I224">
        <v>34</v>
      </c>
      <c r="J224">
        <v>6.85</v>
      </c>
      <c r="K224" s="36">
        <v>5.1100000000000003</v>
      </c>
      <c r="L224" s="36">
        <v>0</v>
      </c>
      <c r="M224">
        <v>0</v>
      </c>
      <c r="N224" t="s">
        <v>348</v>
      </c>
      <c r="O224" t="s">
        <v>348</v>
      </c>
      <c r="P224" t="s">
        <v>198</v>
      </c>
      <c r="Q224">
        <v>1</v>
      </c>
      <c r="R224" s="116">
        <f t="shared" si="21"/>
        <v>5.1100000000000003</v>
      </c>
      <c r="S224">
        <f t="shared" si="22"/>
        <v>35.003500000000003</v>
      </c>
      <c r="T224" t="str">
        <f t="shared" si="23"/>
        <v>10014108530CME</v>
      </c>
      <c r="U224" t="str">
        <f t="shared" si="24"/>
        <v>14108530CME</v>
      </c>
      <c r="V224" t="str">
        <f t="shared" si="25"/>
        <v>141085TDCME</v>
      </c>
      <c r="W224" t="str">
        <f t="shared" si="26"/>
        <v>100141085TDCME</v>
      </c>
      <c r="X224" t="str">
        <f t="shared" si="27"/>
        <v>0CME</v>
      </c>
    </row>
    <row r="225" spans="3:24" hidden="1" x14ac:dyDescent="0.2">
      <c r="C225">
        <v>1001</v>
      </c>
      <c r="D225" t="s">
        <v>199</v>
      </c>
      <c r="E225" t="s">
        <v>200</v>
      </c>
      <c r="F225" t="s">
        <v>413</v>
      </c>
      <c r="G225" s="1">
        <v>41085</v>
      </c>
      <c r="H225" t="s">
        <v>204</v>
      </c>
      <c r="I225">
        <v>34</v>
      </c>
      <c r="J225">
        <v>6.85</v>
      </c>
      <c r="K225" s="36">
        <v>43.8</v>
      </c>
      <c r="L225" s="36">
        <v>0</v>
      </c>
      <c r="M225">
        <v>0</v>
      </c>
      <c r="N225" t="s">
        <v>348</v>
      </c>
      <c r="O225" t="s">
        <v>348</v>
      </c>
      <c r="P225" t="s">
        <v>198</v>
      </c>
      <c r="Q225">
        <v>1</v>
      </c>
      <c r="R225" s="116">
        <f t="shared" si="21"/>
        <v>43.8</v>
      </c>
      <c r="S225">
        <f t="shared" si="22"/>
        <v>300.02999999999997</v>
      </c>
      <c r="T225" t="str">
        <f t="shared" si="23"/>
        <v>10014108530CME</v>
      </c>
      <c r="U225" t="str">
        <f t="shared" si="24"/>
        <v>14108530CME</v>
      </c>
      <c r="V225" t="str">
        <f t="shared" si="25"/>
        <v>141085TDCME</v>
      </c>
      <c r="W225" t="str">
        <f t="shared" si="26"/>
        <v>100141085TDCME</v>
      </c>
      <c r="X225" t="str">
        <f t="shared" si="27"/>
        <v>0CME</v>
      </c>
    </row>
    <row r="226" spans="3:24" hidden="1" x14ac:dyDescent="0.2">
      <c r="C226">
        <v>1001</v>
      </c>
      <c r="D226" t="s">
        <v>199</v>
      </c>
      <c r="E226" t="s">
        <v>200</v>
      </c>
      <c r="F226" t="s">
        <v>414</v>
      </c>
      <c r="G226" s="1">
        <v>41085</v>
      </c>
      <c r="H226" t="s">
        <v>204</v>
      </c>
      <c r="I226">
        <v>34</v>
      </c>
      <c r="J226">
        <v>6.85</v>
      </c>
      <c r="K226" s="36">
        <v>26.28</v>
      </c>
      <c r="L226" s="36">
        <v>0</v>
      </c>
      <c r="M226">
        <v>0</v>
      </c>
      <c r="N226" t="s">
        <v>348</v>
      </c>
      <c r="O226" t="s">
        <v>348</v>
      </c>
      <c r="P226" t="s">
        <v>198</v>
      </c>
      <c r="Q226">
        <v>1</v>
      </c>
      <c r="R226" s="116">
        <f t="shared" si="21"/>
        <v>26.28</v>
      </c>
      <c r="S226">
        <f t="shared" si="22"/>
        <v>180.018</v>
      </c>
      <c r="T226" t="str">
        <f t="shared" si="23"/>
        <v>10014108530CME</v>
      </c>
      <c r="U226" t="str">
        <f t="shared" si="24"/>
        <v>14108530CME</v>
      </c>
      <c r="V226" t="str">
        <f t="shared" si="25"/>
        <v>141085TDCME</v>
      </c>
      <c r="W226" t="str">
        <f t="shared" si="26"/>
        <v>100141085TDCME</v>
      </c>
      <c r="X226" t="str">
        <f t="shared" si="27"/>
        <v>0CME</v>
      </c>
    </row>
    <row r="227" spans="3:24" hidden="1" x14ac:dyDescent="0.2">
      <c r="C227">
        <v>1001</v>
      </c>
      <c r="D227" t="s">
        <v>199</v>
      </c>
      <c r="E227" t="s">
        <v>200</v>
      </c>
      <c r="F227" t="s">
        <v>415</v>
      </c>
      <c r="G227" s="1">
        <v>41085</v>
      </c>
      <c r="H227" t="s">
        <v>204</v>
      </c>
      <c r="I227">
        <v>34</v>
      </c>
      <c r="J227">
        <v>6.85</v>
      </c>
      <c r="K227" s="36">
        <v>145.99</v>
      </c>
      <c r="L227" s="36">
        <v>0</v>
      </c>
      <c r="M227">
        <v>0</v>
      </c>
      <c r="N227" t="s">
        <v>348</v>
      </c>
      <c r="O227" t="s">
        <v>348</v>
      </c>
      <c r="P227" t="s">
        <v>198</v>
      </c>
      <c r="Q227">
        <v>1</v>
      </c>
      <c r="R227" s="116">
        <f t="shared" si="21"/>
        <v>145.99</v>
      </c>
      <c r="S227">
        <f t="shared" si="22"/>
        <v>1000.0315000000001</v>
      </c>
      <c r="T227" t="str">
        <f t="shared" si="23"/>
        <v>10014108530CME</v>
      </c>
      <c r="U227" t="str">
        <f t="shared" si="24"/>
        <v>14108530CME</v>
      </c>
      <c r="V227" t="str">
        <f t="shared" si="25"/>
        <v>141085TDCME</v>
      </c>
      <c r="W227" t="str">
        <f t="shared" si="26"/>
        <v>100141085TDCME</v>
      </c>
      <c r="X227" t="str">
        <f t="shared" si="27"/>
        <v>0CME</v>
      </c>
    </row>
    <row r="228" spans="3:24" hidden="1" x14ac:dyDescent="0.2">
      <c r="C228">
        <v>1001</v>
      </c>
      <c r="D228" t="s">
        <v>199</v>
      </c>
      <c r="E228" t="s">
        <v>200</v>
      </c>
      <c r="F228" t="s">
        <v>416</v>
      </c>
      <c r="G228" s="1">
        <v>41085</v>
      </c>
      <c r="H228" t="s">
        <v>204</v>
      </c>
      <c r="I228">
        <v>34</v>
      </c>
      <c r="J228">
        <v>6.85</v>
      </c>
      <c r="K228" s="36">
        <v>43.8</v>
      </c>
      <c r="L228" s="36">
        <v>0</v>
      </c>
      <c r="M228">
        <v>0</v>
      </c>
      <c r="N228" t="s">
        <v>348</v>
      </c>
      <c r="O228" t="s">
        <v>348</v>
      </c>
      <c r="P228" t="s">
        <v>198</v>
      </c>
      <c r="Q228">
        <v>1</v>
      </c>
      <c r="R228" s="116">
        <f t="shared" si="21"/>
        <v>43.8</v>
      </c>
      <c r="S228">
        <f t="shared" si="22"/>
        <v>300.02999999999997</v>
      </c>
      <c r="T228" t="str">
        <f t="shared" si="23"/>
        <v>10014108530CME</v>
      </c>
      <c r="U228" t="str">
        <f t="shared" si="24"/>
        <v>14108530CME</v>
      </c>
      <c r="V228" t="str">
        <f t="shared" si="25"/>
        <v>141085TDCME</v>
      </c>
      <c r="W228" t="str">
        <f t="shared" si="26"/>
        <v>100141085TDCME</v>
      </c>
      <c r="X228" t="str">
        <f t="shared" si="27"/>
        <v>0CME</v>
      </c>
    </row>
    <row r="229" spans="3:24" hidden="1" x14ac:dyDescent="0.2">
      <c r="C229">
        <v>1001</v>
      </c>
      <c r="D229" t="s">
        <v>199</v>
      </c>
      <c r="E229" t="s">
        <v>200</v>
      </c>
      <c r="F229" t="s">
        <v>417</v>
      </c>
      <c r="G229" s="1">
        <v>41085</v>
      </c>
      <c r="H229" t="s">
        <v>204</v>
      </c>
      <c r="I229">
        <v>34</v>
      </c>
      <c r="J229">
        <v>6.85</v>
      </c>
      <c r="K229" s="36">
        <v>54.32</v>
      </c>
      <c r="L229" s="36">
        <v>0</v>
      </c>
      <c r="M229">
        <v>0</v>
      </c>
      <c r="N229" t="s">
        <v>348</v>
      </c>
      <c r="O229" t="s">
        <v>348</v>
      </c>
      <c r="P229" t="s">
        <v>198</v>
      </c>
      <c r="Q229">
        <v>1</v>
      </c>
      <c r="R229" s="116">
        <f t="shared" si="21"/>
        <v>54.32</v>
      </c>
      <c r="S229">
        <f t="shared" si="22"/>
        <v>372.09199999999998</v>
      </c>
      <c r="T229" t="str">
        <f t="shared" si="23"/>
        <v>10014108530CME</v>
      </c>
      <c r="U229" t="str">
        <f t="shared" si="24"/>
        <v>14108530CME</v>
      </c>
      <c r="V229" t="str">
        <f t="shared" si="25"/>
        <v>141085TDCME</v>
      </c>
      <c r="W229" t="str">
        <f t="shared" si="26"/>
        <v>100141085TDCME</v>
      </c>
      <c r="X229" t="str">
        <f t="shared" si="27"/>
        <v>0CME</v>
      </c>
    </row>
    <row r="230" spans="3:24" hidden="1" x14ac:dyDescent="0.2">
      <c r="C230">
        <v>1001</v>
      </c>
      <c r="D230" t="s">
        <v>199</v>
      </c>
      <c r="E230" t="s">
        <v>200</v>
      </c>
      <c r="F230" t="s">
        <v>418</v>
      </c>
      <c r="G230" s="1">
        <v>41085</v>
      </c>
      <c r="H230" t="s">
        <v>204</v>
      </c>
      <c r="I230">
        <v>34</v>
      </c>
      <c r="J230">
        <v>6.85</v>
      </c>
      <c r="K230" s="36">
        <v>104.56</v>
      </c>
      <c r="L230" s="36">
        <v>0</v>
      </c>
      <c r="M230">
        <v>0</v>
      </c>
      <c r="N230" t="s">
        <v>348</v>
      </c>
      <c r="O230" t="s">
        <v>348</v>
      </c>
      <c r="P230" t="s">
        <v>198</v>
      </c>
      <c r="Q230">
        <v>1</v>
      </c>
      <c r="R230" s="116">
        <f t="shared" si="21"/>
        <v>104.56</v>
      </c>
      <c r="S230">
        <f t="shared" si="22"/>
        <v>716.23599999999999</v>
      </c>
      <c r="T230" t="str">
        <f t="shared" si="23"/>
        <v>10014108530CME</v>
      </c>
      <c r="U230" t="str">
        <f t="shared" si="24"/>
        <v>14108530CME</v>
      </c>
      <c r="V230" t="str">
        <f t="shared" si="25"/>
        <v>141085TDCME</v>
      </c>
      <c r="W230" t="str">
        <f t="shared" si="26"/>
        <v>100141085TDCME</v>
      </c>
      <c r="X230" t="str">
        <f t="shared" si="27"/>
        <v>0CME</v>
      </c>
    </row>
    <row r="231" spans="3:24" hidden="1" x14ac:dyDescent="0.2">
      <c r="C231">
        <v>1001</v>
      </c>
      <c r="D231" t="s">
        <v>199</v>
      </c>
      <c r="E231" t="s">
        <v>200</v>
      </c>
      <c r="F231" t="s">
        <v>419</v>
      </c>
      <c r="G231" s="1">
        <v>41085</v>
      </c>
      <c r="H231" t="s">
        <v>204</v>
      </c>
      <c r="I231">
        <v>34</v>
      </c>
      <c r="J231">
        <v>6.85</v>
      </c>
      <c r="K231" s="36">
        <v>20</v>
      </c>
      <c r="L231" s="36">
        <v>0</v>
      </c>
      <c r="M231">
        <v>0</v>
      </c>
      <c r="N231" t="s">
        <v>348</v>
      </c>
      <c r="O231" t="s">
        <v>348</v>
      </c>
      <c r="P231" t="s">
        <v>198</v>
      </c>
      <c r="Q231">
        <v>1</v>
      </c>
      <c r="R231" s="116">
        <f t="shared" si="21"/>
        <v>20</v>
      </c>
      <c r="S231">
        <f t="shared" si="22"/>
        <v>137</v>
      </c>
      <c r="T231" t="str">
        <f t="shared" si="23"/>
        <v>10014108530CME</v>
      </c>
      <c r="U231" t="str">
        <f t="shared" si="24"/>
        <v>14108530CME</v>
      </c>
      <c r="V231" t="str">
        <f t="shared" si="25"/>
        <v>141085TDCME</v>
      </c>
      <c r="W231" t="str">
        <f t="shared" si="26"/>
        <v>100141085TDCME</v>
      </c>
      <c r="X231" t="str">
        <f t="shared" si="27"/>
        <v>0CME</v>
      </c>
    </row>
    <row r="232" spans="3:24" hidden="1" x14ac:dyDescent="0.2">
      <c r="C232">
        <v>1001</v>
      </c>
      <c r="D232" t="s">
        <v>199</v>
      </c>
      <c r="E232" t="s">
        <v>200</v>
      </c>
      <c r="F232" t="s">
        <v>420</v>
      </c>
      <c r="G232" s="1">
        <v>41085</v>
      </c>
      <c r="H232" t="s">
        <v>204</v>
      </c>
      <c r="I232">
        <v>34</v>
      </c>
      <c r="J232">
        <v>6.85</v>
      </c>
      <c r="K232" s="36">
        <v>49251.7</v>
      </c>
      <c r="L232" s="36">
        <v>0</v>
      </c>
      <c r="M232">
        <v>0</v>
      </c>
      <c r="N232" t="s">
        <v>348</v>
      </c>
      <c r="O232" t="s">
        <v>348</v>
      </c>
      <c r="P232" t="s">
        <v>198</v>
      </c>
      <c r="Q232">
        <v>1</v>
      </c>
      <c r="R232" s="116">
        <f t="shared" si="21"/>
        <v>49251.7</v>
      </c>
      <c r="S232">
        <f t="shared" si="22"/>
        <v>337374.14499999996</v>
      </c>
      <c r="T232" t="str">
        <f t="shared" si="23"/>
        <v>10014108530CME</v>
      </c>
      <c r="U232" t="str">
        <f t="shared" si="24"/>
        <v>14108530CME</v>
      </c>
      <c r="V232" t="str">
        <f t="shared" si="25"/>
        <v>141085TDCME</v>
      </c>
      <c r="W232" t="str">
        <f t="shared" si="26"/>
        <v>100141085TDCME</v>
      </c>
      <c r="X232" t="str">
        <f t="shared" si="27"/>
        <v>0CME</v>
      </c>
    </row>
    <row r="233" spans="3:24" hidden="1" x14ac:dyDescent="0.2">
      <c r="C233">
        <v>1001</v>
      </c>
      <c r="D233" t="s">
        <v>199</v>
      </c>
      <c r="E233" t="s">
        <v>200</v>
      </c>
      <c r="F233" t="s">
        <v>421</v>
      </c>
      <c r="G233" s="1">
        <v>41085</v>
      </c>
      <c r="H233" t="s">
        <v>204</v>
      </c>
      <c r="I233">
        <v>34</v>
      </c>
      <c r="J233">
        <v>6.85</v>
      </c>
      <c r="K233" s="36">
        <v>485.18</v>
      </c>
      <c r="L233" s="36">
        <v>0</v>
      </c>
      <c r="M233">
        <v>0</v>
      </c>
      <c r="N233" t="s">
        <v>348</v>
      </c>
      <c r="O233" t="s">
        <v>348</v>
      </c>
      <c r="P233" t="s">
        <v>198</v>
      </c>
      <c r="Q233">
        <v>1</v>
      </c>
      <c r="R233" s="116">
        <f t="shared" si="21"/>
        <v>485.18</v>
      </c>
      <c r="S233">
        <f t="shared" si="22"/>
        <v>3323.4829999999997</v>
      </c>
      <c r="T233" t="str">
        <f t="shared" si="23"/>
        <v>10014108530CME</v>
      </c>
      <c r="U233" t="str">
        <f t="shared" si="24"/>
        <v>14108530CME</v>
      </c>
      <c r="V233" t="str">
        <f t="shared" si="25"/>
        <v>141085TDCME</v>
      </c>
      <c r="W233" t="str">
        <f t="shared" si="26"/>
        <v>100141085TDCME</v>
      </c>
      <c r="X233" t="str">
        <f t="shared" si="27"/>
        <v>0CME</v>
      </c>
    </row>
    <row r="234" spans="3:24" hidden="1" x14ac:dyDescent="0.2">
      <c r="C234">
        <v>1001</v>
      </c>
      <c r="D234" t="s">
        <v>199</v>
      </c>
      <c r="E234" t="s">
        <v>200</v>
      </c>
      <c r="F234" t="s">
        <v>422</v>
      </c>
      <c r="G234" s="1">
        <v>41085</v>
      </c>
      <c r="H234" t="s">
        <v>204</v>
      </c>
      <c r="I234">
        <v>34</v>
      </c>
      <c r="J234">
        <v>6.85</v>
      </c>
      <c r="K234" s="36">
        <v>249.69</v>
      </c>
      <c r="L234" s="36">
        <v>0</v>
      </c>
      <c r="M234">
        <v>0</v>
      </c>
      <c r="N234" t="s">
        <v>348</v>
      </c>
      <c r="O234" t="s">
        <v>348</v>
      </c>
      <c r="P234" t="s">
        <v>198</v>
      </c>
      <c r="Q234">
        <v>1</v>
      </c>
      <c r="R234" s="116">
        <f t="shared" si="21"/>
        <v>249.69</v>
      </c>
      <c r="S234">
        <f t="shared" si="22"/>
        <v>1710.3764999999999</v>
      </c>
      <c r="T234" t="str">
        <f t="shared" si="23"/>
        <v>10014108530CME</v>
      </c>
      <c r="U234" t="str">
        <f t="shared" si="24"/>
        <v>14108530CME</v>
      </c>
      <c r="V234" t="str">
        <f t="shared" si="25"/>
        <v>141085TDCME</v>
      </c>
      <c r="W234" t="str">
        <f t="shared" si="26"/>
        <v>100141085TDCME</v>
      </c>
      <c r="X234" t="str">
        <f t="shared" si="27"/>
        <v>0CME</v>
      </c>
    </row>
    <row r="235" spans="3:24" hidden="1" x14ac:dyDescent="0.2">
      <c r="C235">
        <v>1001</v>
      </c>
      <c r="D235" t="s">
        <v>199</v>
      </c>
      <c r="E235" t="s">
        <v>200</v>
      </c>
      <c r="F235" t="s">
        <v>423</v>
      </c>
      <c r="G235" s="1">
        <v>41085</v>
      </c>
      <c r="H235" t="s">
        <v>204</v>
      </c>
      <c r="I235">
        <v>34</v>
      </c>
      <c r="J235">
        <v>6.85</v>
      </c>
      <c r="K235" s="36">
        <v>124.08</v>
      </c>
      <c r="L235" s="36">
        <v>0</v>
      </c>
      <c r="M235">
        <v>0</v>
      </c>
      <c r="N235" t="s">
        <v>348</v>
      </c>
      <c r="O235" t="s">
        <v>348</v>
      </c>
      <c r="P235" t="s">
        <v>198</v>
      </c>
      <c r="Q235">
        <v>1</v>
      </c>
      <c r="R235" s="116">
        <f t="shared" si="21"/>
        <v>124.08</v>
      </c>
      <c r="S235">
        <f t="shared" si="22"/>
        <v>849.94799999999998</v>
      </c>
      <c r="T235" t="str">
        <f t="shared" si="23"/>
        <v>10014108530CME</v>
      </c>
      <c r="U235" t="str">
        <f t="shared" si="24"/>
        <v>14108530CME</v>
      </c>
      <c r="V235" t="str">
        <f t="shared" si="25"/>
        <v>141085TDCME</v>
      </c>
      <c r="W235" t="str">
        <f t="shared" si="26"/>
        <v>100141085TDCME</v>
      </c>
      <c r="X235" t="str">
        <f t="shared" si="27"/>
        <v>0CME</v>
      </c>
    </row>
    <row r="236" spans="3:24" hidden="1" x14ac:dyDescent="0.2">
      <c r="C236">
        <v>1001</v>
      </c>
      <c r="D236" t="s">
        <v>199</v>
      </c>
      <c r="E236" t="s">
        <v>200</v>
      </c>
      <c r="F236" t="s">
        <v>424</v>
      </c>
      <c r="G236" s="1">
        <v>41085</v>
      </c>
      <c r="H236" t="s">
        <v>204</v>
      </c>
      <c r="I236">
        <v>34</v>
      </c>
      <c r="J236">
        <v>6.85</v>
      </c>
      <c r="K236" s="36">
        <v>248.18</v>
      </c>
      <c r="L236" s="36">
        <v>0</v>
      </c>
      <c r="M236">
        <v>0</v>
      </c>
      <c r="N236" t="s">
        <v>348</v>
      </c>
      <c r="O236" t="s">
        <v>348</v>
      </c>
      <c r="P236" t="s">
        <v>198</v>
      </c>
      <c r="Q236">
        <v>1</v>
      </c>
      <c r="R236" s="116">
        <f t="shared" si="21"/>
        <v>248.18</v>
      </c>
      <c r="S236">
        <f t="shared" si="22"/>
        <v>1700.0329999999999</v>
      </c>
      <c r="T236" t="str">
        <f t="shared" si="23"/>
        <v>10014108530CME</v>
      </c>
      <c r="U236" t="str">
        <f t="shared" si="24"/>
        <v>14108530CME</v>
      </c>
      <c r="V236" t="str">
        <f t="shared" si="25"/>
        <v>141085TDCME</v>
      </c>
      <c r="W236" t="str">
        <f t="shared" si="26"/>
        <v>100141085TDCME</v>
      </c>
      <c r="X236" t="str">
        <f t="shared" si="27"/>
        <v>0CME</v>
      </c>
    </row>
    <row r="237" spans="3:24" hidden="1" x14ac:dyDescent="0.2">
      <c r="C237">
        <v>1001</v>
      </c>
      <c r="D237" t="s">
        <v>199</v>
      </c>
      <c r="E237" t="s">
        <v>200</v>
      </c>
      <c r="F237" t="s">
        <v>425</v>
      </c>
      <c r="G237" s="1">
        <v>41085</v>
      </c>
      <c r="H237" t="s">
        <v>204</v>
      </c>
      <c r="I237">
        <v>34</v>
      </c>
      <c r="J237">
        <v>6.85</v>
      </c>
      <c r="K237" s="36">
        <v>159.85</v>
      </c>
      <c r="L237" s="36">
        <v>0</v>
      </c>
      <c r="M237">
        <v>0</v>
      </c>
      <c r="N237" t="s">
        <v>348</v>
      </c>
      <c r="O237" t="s">
        <v>348</v>
      </c>
      <c r="P237" t="s">
        <v>198</v>
      </c>
      <c r="Q237">
        <v>1</v>
      </c>
      <c r="R237" s="116">
        <f t="shared" si="21"/>
        <v>159.85</v>
      </c>
      <c r="S237">
        <f t="shared" si="22"/>
        <v>1094.9724999999999</v>
      </c>
      <c r="T237" t="str">
        <f t="shared" si="23"/>
        <v>10014108530CME</v>
      </c>
      <c r="U237" t="str">
        <f t="shared" si="24"/>
        <v>14108530CME</v>
      </c>
      <c r="V237" t="str">
        <f t="shared" si="25"/>
        <v>141085TDCME</v>
      </c>
      <c r="W237" t="str">
        <f t="shared" si="26"/>
        <v>100141085TDCME</v>
      </c>
      <c r="X237" t="str">
        <f t="shared" si="27"/>
        <v>0CME</v>
      </c>
    </row>
    <row r="238" spans="3:24" hidden="1" x14ac:dyDescent="0.2">
      <c r="C238">
        <v>1001</v>
      </c>
      <c r="D238" t="s">
        <v>199</v>
      </c>
      <c r="E238" t="s">
        <v>200</v>
      </c>
      <c r="F238" t="s">
        <v>851</v>
      </c>
      <c r="G238" s="1">
        <v>41085</v>
      </c>
      <c r="H238" t="s">
        <v>204</v>
      </c>
      <c r="I238">
        <v>34</v>
      </c>
      <c r="J238">
        <v>6.85</v>
      </c>
      <c r="K238" s="36">
        <v>43551.67</v>
      </c>
      <c r="L238" s="36">
        <v>0</v>
      </c>
      <c r="M238">
        <v>0</v>
      </c>
      <c r="N238" t="s">
        <v>348</v>
      </c>
      <c r="O238" t="s">
        <v>348</v>
      </c>
      <c r="P238" t="s">
        <v>198</v>
      </c>
      <c r="Q238">
        <v>1</v>
      </c>
      <c r="R238" s="116">
        <f t="shared" si="21"/>
        <v>43551.67</v>
      </c>
      <c r="S238">
        <f t="shared" si="22"/>
        <v>298328.93949999998</v>
      </c>
      <c r="T238" t="str">
        <f t="shared" si="23"/>
        <v>10014108530CME</v>
      </c>
      <c r="U238" t="str">
        <f t="shared" si="24"/>
        <v>14108530CME</v>
      </c>
      <c r="V238" t="str">
        <f t="shared" si="25"/>
        <v>141085TDCME</v>
      </c>
      <c r="W238" t="str">
        <f t="shared" si="26"/>
        <v>100141085TDCME</v>
      </c>
      <c r="X238" t="str">
        <f t="shared" si="27"/>
        <v>0CME</v>
      </c>
    </row>
    <row r="239" spans="3:24" hidden="1" x14ac:dyDescent="0.2">
      <c r="C239">
        <v>1001</v>
      </c>
      <c r="D239" t="s">
        <v>199</v>
      </c>
      <c r="E239" t="s">
        <v>200</v>
      </c>
      <c r="F239" t="s">
        <v>717</v>
      </c>
      <c r="G239" s="1">
        <v>41085</v>
      </c>
      <c r="H239" t="s">
        <v>204</v>
      </c>
      <c r="I239">
        <v>34</v>
      </c>
      <c r="J239">
        <v>6.85</v>
      </c>
      <c r="K239" s="36">
        <v>479.57</v>
      </c>
      <c r="L239" s="36">
        <v>0</v>
      </c>
      <c r="M239">
        <v>0</v>
      </c>
      <c r="N239" t="s">
        <v>348</v>
      </c>
      <c r="O239" t="s">
        <v>348</v>
      </c>
      <c r="P239" t="s">
        <v>198</v>
      </c>
      <c r="Q239">
        <v>1</v>
      </c>
      <c r="R239" s="116">
        <f t="shared" si="21"/>
        <v>479.57</v>
      </c>
      <c r="S239">
        <f t="shared" si="22"/>
        <v>3285.0544999999997</v>
      </c>
      <c r="T239" t="str">
        <f t="shared" si="23"/>
        <v>10014108530CME</v>
      </c>
      <c r="U239" t="str">
        <f t="shared" si="24"/>
        <v>14108530CME</v>
      </c>
      <c r="V239" t="str">
        <f t="shared" si="25"/>
        <v>141085TDCME</v>
      </c>
      <c r="W239" t="str">
        <f t="shared" si="26"/>
        <v>100141085TDCME</v>
      </c>
      <c r="X239" t="str">
        <f t="shared" si="27"/>
        <v>0CME</v>
      </c>
    </row>
    <row r="240" spans="3:24" hidden="1" x14ac:dyDescent="0.2">
      <c r="C240">
        <v>1001</v>
      </c>
      <c r="D240" t="s">
        <v>199</v>
      </c>
      <c r="E240" t="s">
        <v>200</v>
      </c>
      <c r="F240" t="s">
        <v>781</v>
      </c>
      <c r="G240" s="1">
        <v>41085</v>
      </c>
      <c r="H240" t="s">
        <v>204</v>
      </c>
      <c r="I240">
        <v>34</v>
      </c>
      <c r="J240">
        <v>6.85</v>
      </c>
      <c r="K240" s="36">
        <v>3384.67</v>
      </c>
      <c r="L240" s="36">
        <v>0</v>
      </c>
      <c r="M240">
        <v>0</v>
      </c>
      <c r="N240" t="s">
        <v>348</v>
      </c>
      <c r="O240" t="s">
        <v>348</v>
      </c>
      <c r="P240" t="s">
        <v>198</v>
      </c>
      <c r="Q240">
        <v>1</v>
      </c>
      <c r="R240" s="116">
        <f t="shared" si="21"/>
        <v>3384.67</v>
      </c>
      <c r="S240">
        <f t="shared" si="22"/>
        <v>23184.9895</v>
      </c>
      <c r="T240" t="str">
        <f t="shared" si="23"/>
        <v>10014108530CME</v>
      </c>
      <c r="U240" t="str">
        <f t="shared" si="24"/>
        <v>14108530CME</v>
      </c>
      <c r="V240" t="str">
        <f t="shared" si="25"/>
        <v>141085TDCME</v>
      </c>
      <c r="W240" t="str">
        <f t="shared" si="26"/>
        <v>100141085TDCME</v>
      </c>
      <c r="X240" t="str">
        <f t="shared" si="27"/>
        <v>0CME</v>
      </c>
    </row>
    <row r="241" spans="3:24" hidden="1" x14ac:dyDescent="0.2">
      <c r="C241">
        <v>1001</v>
      </c>
      <c r="D241" t="s">
        <v>199</v>
      </c>
      <c r="E241" t="s">
        <v>200</v>
      </c>
      <c r="F241" t="s">
        <v>426</v>
      </c>
      <c r="G241" s="1">
        <v>41085</v>
      </c>
      <c r="H241" t="s">
        <v>204</v>
      </c>
      <c r="I241">
        <v>34</v>
      </c>
      <c r="J241">
        <v>6.85</v>
      </c>
      <c r="K241" s="36">
        <v>586.11</v>
      </c>
      <c r="L241" s="36">
        <v>0</v>
      </c>
      <c r="M241">
        <v>0</v>
      </c>
      <c r="N241" t="s">
        <v>348</v>
      </c>
      <c r="O241" t="s">
        <v>348</v>
      </c>
      <c r="P241" t="s">
        <v>198</v>
      </c>
      <c r="Q241">
        <v>1</v>
      </c>
      <c r="R241" s="116">
        <f t="shared" si="21"/>
        <v>586.11</v>
      </c>
      <c r="S241">
        <f t="shared" si="22"/>
        <v>4014.8534999999997</v>
      </c>
      <c r="T241" t="str">
        <f t="shared" si="23"/>
        <v>10014108530CME</v>
      </c>
      <c r="U241" t="str">
        <f t="shared" si="24"/>
        <v>14108530CME</v>
      </c>
      <c r="V241" t="str">
        <f t="shared" si="25"/>
        <v>141085TDCME</v>
      </c>
      <c r="W241" t="str">
        <f t="shared" si="26"/>
        <v>100141085TDCME</v>
      </c>
      <c r="X241" t="str">
        <f t="shared" si="27"/>
        <v>0CME</v>
      </c>
    </row>
    <row r="242" spans="3:24" hidden="1" x14ac:dyDescent="0.2">
      <c r="C242">
        <v>1001</v>
      </c>
      <c r="D242" t="s">
        <v>199</v>
      </c>
      <c r="E242" t="s">
        <v>200</v>
      </c>
      <c r="F242" t="s">
        <v>427</v>
      </c>
      <c r="G242" s="1">
        <v>41085</v>
      </c>
      <c r="H242" t="s">
        <v>204</v>
      </c>
      <c r="I242">
        <v>34</v>
      </c>
      <c r="J242">
        <v>6.85</v>
      </c>
      <c r="K242" s="36">
        <v>2660.83</v>
      </c>
      <c r="L242" s="36">
        <v>0</v>
      </c>
      <c r="M242">
        <v>0</v>
      </c>
      <c r="N242" t="s">
        <v>348</v>
      </c>
      <c r="O242" t="s">
        <v>348</v>
      </c>
      <c r="P242" t="s">
        <v>198</v>
      </c>
      <c r="Q242">
        <v>1</v>
      </c>
      <c r="R242" s="116">
        <f t="shared" si="21"/>
        <v>2660.83</v>
      </c>
      <c r="S242">
        <f t="shared" si="22"/>
        <v>18226.6855</v>
      </c>
      <c r="T242" t="str">
        <f t="shared" si="23"/>
        <v>10014108530CME</v>
      </c>
      <c r="U242" t="str">
        <f t="shared" si="24"/>
        <v>14108530CME</v>
      </c>
      <c r="V242" t="str">
        <f t="shared" si="25"/>
        <v>141085TDCME</v>
      </c>
      <c r="W242" t="str">
        <f t="shared" si="26"/>
        <v>100141085TDCME</v>
      </c>
      <c r="X242" t="str">
        <f t="shared" si="27"/>
        <v>0CME</v>
      </c>
    </row>
    <row r="243" spans="3:24" hidden="1" x14ac:dyDescent="0.2">
      <c r="C243">
        <v>1001</v>
      </c>
      <c r="D243" t="s">
        <v>199</v>
      </c>
      <c r="E243" t="s">
        <v>200</v>
      </c>
      <c r="F243" t="s">
        <v>431</v>
      </c>
      <c r="G243" s="1">
        <v>41085</v>
      </c>
      <c r="H243" t="s">
        <v>204</v>
      </c>
      <c r="I243">
        <v>34</v>
      </c>
      <c r="J243">
        <v>6.85</v>
      </c>
      <c r="K243" s="36">
        <v>131.38999999999999</v>
      </c>
      <c r="L243" s="36">
        <v>0</v>
      </c>
      <c r="M243">
        <v>0</v>
      </c>
      <c r="N243" t="s">
        <v>348</v>
      </c>
      <c r="O243" t="s">
        <v>348</v>
      </c>
      <c r="P243" t="s">
        <v>198</v>
      </c>
      <c r="Q243">
        <v>1</v>
      </c>
      <c r="R243" s="116">
        <f t="shared" si="21"/>
        <v>131.38999999999999</v>
      </c>
      <c r="S243">
        <f t="shared" si="22"/>
        <v>900.02149999999983</v>
      </c>
      <c r="T243" t="str">
        <f t="shared" si="23"/>
        <v>10014108530CME</v>
      </c>
      <c r="U243" t="str">
        <f t="shared" si="24"/>
        <v>14108530CME</v>
      </c>
      <c r="V243" t="str">
        <f t="shared" si="25"/>
        <v>141085TDCME</v>
      </c>
      <c r="W243" t="str">
        <f t="shared" si="26"/>
        <v>100141085TDCME</v>
      </c>
      <c r="X243" t="str">
        <f t="shared" si="27"/>
        <v>0CME</v>
      </c>
    </row>
    <row r="244" spans="3:24" hidden="1" x14ac:dyDescent="0.2">
      <c r="C244">
        <v>1001</v>
      </c>
      <c r="D244" t="s">
        <v>199</v>
      </c>
      <c r="E244" t="s">
        <v>200</v>
      </c>
      <c r="F244" t="s">
        <v>432</v>
      </c>
      <c r="G244" s="1">
        <v>41085</v>
      </c>
      <c r="H244" t="s">
        <v>204</v>
      </c>
      <c r="I244">
        <v>34</v>
      </c>
      <c r="J244">
        <v>6.85</v>
      </c>
      <c r="K244" s="36">
        <v>120</v>
      </c>
      <c r="L244" s="36">
        <v>0</v>
      </c>
      <c r="M244">
        <v>0</v>
      </c>
      <c r="N244" t="s">
        <v>348</v>
      </c>
      <c r="O244" t="s">
        <v>348</v>
      </c>
      <c r="P244" t="s">
        <v>198</v>
      </c>
      <c r="Q244">
        <v>1</v>
      </c>
      <c r="R244" s="116">
        <f t="shared" si="21"/>
        <v>120</v>
      </c>
      <c r="S244">
        <f t="shared" si="22"/>
        <v>822</v>
      </c>
      <c r="T244" t="str">
        <f t="shared" si="23"/>
        <v>10014108530CME</v>
      </c>
      <c r="U244" t="str">
        <f t="shared" si="24"/>
        <v>14108530CME</v>
      </c>
      <c r="V244" t="str">
        <f t="shared" si="25"/>
        <v>141085TDCME</v>
      </c>
      <c r="W244" t="str">
        <f t="shared" si="26"/>
        <v>100141085TDCME</v>
      </c>
      <c r="X244" t="str">
        <f t="shared" si="27"/>
        <v>0CME</v>
      </c>
    </row>
    <row r="245" spans="3:24" hidden="1" x14ac:dyDescent="0.2">
      <c r="C245">
        <v>1001</v>
      </c>
      <c r="D245" t="s">
        <v>199</v>
      </c>
      <c r="E245" t="s">
        <v>200</v>
      </c>
      <c r="F245" t="s">
        <v>778</v>
      </c>
      <c r="G245" s="1">
        <v>41085</v>
      </c>
      <c r="H245" t="s">
        <v>204</v>
      </c>
      <c r="I245">
        <v>34</v>
      </c>
      <c r="J245">
        <v>6.85</v>
      </c>
      <c r="K245" s="36">
        <v>20</v>
      </c>
      <c r="L245" s="36">
        <v>0</v>
      </c>
      <c r="M245">
        <v>0</v>
      </c>
      <c r="N245" t="s">
        <v>348</v>
      </c>
      <c r="O245" t="s">
        <v>348</v>
      </c>
      <c r="P245" t="s">
        <v>198</v>
      </c>
      <c r="Q245">
        <v>1</v>
      </c>
      <c r="R245" s="116">
        <f t="shared" si="21"/>
        <v>20</v>
      </c>
      <c r="S245">
        <f t="shared" si="22"/>
        <v>137</v>
      </c>
      <c r="T245" t="str">
        <f t="shared" si="23"/>
        <v>10014108530CME</v>
      </c>
      <c r="U245" t="str">
        <f t="shared" si="24"/>
        <v>14108530CME</v>
      </c>
      <c r="V245" t="str">
        <f t="shared" si="25"/>
        <v>141085TDCME</v>
      </c>
      <c r="W245" t="str">
        <f t="shared" si="26"/>
        <v>100141085TDCME</v>
      </c>
      <c r="X245" t="str">
        <f t="shared" si="27"/>
        <v>0CME</v>
      </c>
    </row>
    <row r="246" spans="3:24" hidden="1" x14ac:dyDescent="0.2">
      <c r="C246">
        <v>1001</v>
      </c>
      <c r="D246" t="s">
        <v>199</v>
      </c>
      <c r="E246" t="s">
        <v>200</v>
      </c>
      <c r="F246" t="s">
        <v>433</v>
      </c>
      <c r="G246" s="1">
        <v>41085</v>
      </c>
      <c r="H246" t="s">
        <v>204</v>
      </c>
      <c r="I246">
        <v>34</v>
      </c>
      <c r="J246">
        <v>6.85</v>
      </c>
      <c r="K246" s="36">
        <v>6057</v>
      </c>
      <c r="L246" s="36">
        <v>0</v>
      </c>
      <c r="M246">
        <v>0</v>
      </c>
      <c r="N246" t="s">
        <v>348</v>
      </c>
      <c r="O246" t="s">
        <v>348</v>
      </c>
      <c r="P246" t="s">
        <v>198</v>
      </c>
      <c r="Q246">
        <v>1</v>
      </c>
      <c r="R246" s="116">
        <f t="shared" si="21"/>
        <v>6057</v>
      </c>
      <c r="S246">
        <f t="shared" si="22"/>
        <v>41490.449999999997</v>
      </c>
      <c r="T246" t="str">
        <f t="shared" si="23"/>
        <v>10014108530CME</v>
      </c>
      <c r="U246" t="str">
        <f t="shared" si="24"/>
        <v>14108530CME</v>
      </c>
      <c r="V246" t="str">
        <f t="shared" si="25"/>
        <v>141085TDCME</v>
      </c>
      <c r="W246" t="str">
        <f t="shared" si="26"/>
        <v>100141085TDCME</v>
      </c>
      <c r="X246" t="str">
        <f t="shared" si="27"/>
        <v>0CME</v>
      </c>
    </row>
    <row r="247" spans="3:24" hidden="1" x14ac:dyDescent="0.2">
      <c r="C247">
        <v>1001</v>
      </c>
      <c r="D247" t="s">
        <v>199</v>
      </c>
      <c r="E247" t="s">
        <v>200</v>
      </c>
      <c r="F247" t="s">
        <v>799</v>
      </c>
      <c r="G247" s="1">
        <v>41085</v>
      </c>
      <c r="H247" t="s">
        <v>204</v>
      </c>
      <c r="I247">
        <v>34</v>
      </c>
      <c r="J247">
        <v>6.85</v>
      </c>
      <c r="K247" s="36">
        <v>1666.8</v>
      </c>
      <c r="L247" s="36">
        <v>0</v>
      </c>
      <c r="M247">
        <v>0</v>
      </c>
      <c r="N247" t="s">
        <v>348</v>
      </c>
      <c r="O247" t="s">
        <v>348</v>
      </c>
      <c r="P247" t="s">
        <v>198</v>
      </c>
      <c r="Q247">
        <v>1</v>
      </c>
      <c r="R247" s="116">
        <f t="shared" si="21"/>
        <v>1666.8</v>
      </c>
      <c r="S247">
        <f t="shared" si="22"/>
        <v>11417.58</v>
      </c>
      <c r="T247" t="str">
        <f t="shared" si="23"/>
        <v>10014108530CME</v>
      </c>
      <c r="U247" t="str">
        <f t="shared" si="24"/>
        <v>14108530CME</v>
      </c>
      <c r="V247" t="str">
        <f t="shared" si="25"/>
        <v>141085TDCME</v>
      </c>
      <c r="W247" t="str">
        <f t="shared" si="26"/>
        <v>100141085TDCME</v>
      </c>
      <c r="X247" t="str">
        <f t="shared" si="27"/>
        <v>0CME</v>
      </c>
    </row>
    <row r="248" spans="3:24" hidden="1" x14ac:dyDescent="0.2">
      <c r="C248">
        <v>1001</v>
      </c>
      <c r="D248" t="s">
        <v>199</v>
      </c>
      <c r="E248" t="s">
        <v>200</v>
      </c>
      <c r="F248" t="s">
        <v>434</v>
      </c>
      <c r="G248" s="1">
        <v>41085</v>
      </c>
      <c r="H248" t="s">
        <v>204</v>
      </c>
      <c r="I248">
        <v>34</v>
      </c>
      <c r="J248">
        <v>6.85</v>
      </c>
      <c r="K248" s="36">
        <v>7.3</v>
      </c>
      <c r="L248" s="36">
        <v>0</v>
      </c>
      <c r="M248">
        <v>0</v>
      </c>
      <c r="N248" t="s">
        <v>348</v>
      </c>
      <c r="O248" t="s">
        <v>348</v>
      </c>
      <c r="P248" t="s">
        <v>198</v>
      </c>
      <c r="Q248">
        <v>1</v>
      </c>
      <c r="R248" s="116">
        <f t="shared" si="21"/>
        <v>7.3</v>
      </c>
      <c r="S248">
        <f t="shared" si="22"/>
        <v>50.004999999999995</v>
      </c>
      <c r="T248" t="str">
        <f t="shared" si="23"/>
        <v>10014108530CME</v>
      </c>
      <c r="U248" t="str">
        <f t="shared" si="24"/>
        <v>14108530CME</v>
      </c>
      <c r="V248" t="str">
        <f t="shared" si="25"/>
        <v>141085TDCME</v>
      </c>
      <c r="W248" t="str">
        <f t="shared" si="26"/>
        <v>100141085TDCME</v>
      </c>
      <c r="X248" t="str">
        <f t="shared" si="27"/>
        <v>0CME</v>
      </c>
    </row>
    <row r="249" spans="3:24" hidden="1" x14ac:dyDescent="0.2">
      <c r="C249">
        <v>1001</v>
      </c>
      <c r="D249" t="s">
        <v>199</v>
      </c>
      <c r="E249" t="s">
        <v>200</v>
      </c>
      <c r="F249" t="s">
        <v>435</v>
      </c>
      <c r="G249" s="1">
        <v>41085</v>
      </c>
      <c r="H249" t="s">
        <v>204</v>
      </c>
      <c r="I249">
        <v>34</v>
      </c>
      <c r="J249">
        <v>6.85</v>
      </c>
      <c r="K249" s="36">
        <v>0.03</v>
      </c>
      <c r="L249" s="36">
        <v>0</v>
      </c>
      <c r="M249">
        <v>0</v>
      </c>
      <c r="N249" t="s">
        <v>348</v>
      </c>
      <c r="O249" t="s">
        <v>348</v>
      </c>
      <c r="P249" t="s">
        <v>198</v>
      </c>
      <c r="Q249">
        <v>1</v>
      </c>
      <c r="R249" s="116">
        <f t="shared" si="21"/>
        <v>0.03</v>
      </c>
      <c r="S249">
        <f t="shared" si="22"/>
        <v>0.20549999999999999</v>
      </c>
      <c r="T249" t="str">
        <f t="shared" si="23"/>
        <v>10014108530CME</v>
      </c>
      <c r="U249" t="str">
        <f t="shared" si="24"/>
        <v>14108530CME</v>
      </c>
      <c r="V249" t="str">
        <f t="shared" si="25"/>
        <v>141085TDCME</v>
      </c>
      <c r="W249" t="str">
        <f t="shared" si="26"/>
        <v>100141085TDCME</v>
      </c>
      <c r="X249" t="str">
        <f t="shared" si="27"/>
        <v>0CME</v>
      </c>
    </row>
    <row r="250" spans="3:24" hidden="1" x14ac:dyDescent="0.2">
      <c r="C250">
        <v>1001</v>
      </c>
      <c r="D250" t="s">
        <v>199</v>
      </c>
      <c r="E250" t="s">
        <v>200</v>
      </c>
      <c r="F250" t="s">
        <v>436</v>
      </c>
      <c r="G250" s="1">
        <v>41085</v>
      </c>
      <c r="H250" t="s">
        <v>204</v>
      </c>
      <c r="I250">
        <v>34</v>
      </c>
      <c r="J250">
        <v>6.85</v>
      </c>
      <c r="K250" s="36">
        <v>59.64</v>
      </c>
      <c r="L250" s="36">
        <v>0</v>
      </c>
      <c r="M250">
        <v>0</v>
      </c>
      <c r="N250" t="s">
        <v>348</v>
      </c>
      <c r="O250" t="s">
        <v>348</v>
      </c>
      <c r="P250" t="s">
        <v>198</v>
      </c>
      <c r="Q250">
        <v>1</v>
      </c>
      <c r="R250" s="116">
        <f t="shared" si="21"/>
        <v>59.64</v>
      </c>
      <c r="S250">
        <f t="shared" si="22"/>
        <v>408.53399999999999</v>
      </c>
      <c r="T250" t="str">
        <f t="shared" si="23"/>
        <v>10014108530CME</v>
      </c>
      <c r="U250" t="str">
        <f t="shared" si="24"/>
        <v>14108530CME</v>
      </c>
      <c r="V250" t="str">
        <f t="shared" si="25"/>
        <v>141085TDCME</v>
      </c>
      <c r="W250" t="str">
        <f t="shared" si="26"/>
        <v>100141085TDCME</v>
      </c>
      <c r="X250" t="str">
        <f t="shared" si="27"/>
        <v>0CME</v>
      </c>
    </row>
    <row r="251" spans="3:24" hidden="1" x14ac:dyDescent="0.2">
      <c r="C251">
        <v>1001</v>
      </c>
      <c r="D251" t="s">
        <v>199</v>
      </c>
      <c r="E251" t="s">
        <v>200</v>
      </c>
      <c r="F251" t="s">
        <v>437</v>
      </c>
      <c r="G251" s="1">
        <v>41085</v>
      </c>
      <c r="H251" t="s">
        <v>204</v>
      </c>
      <c r="I251">
        <v>34</v>
      </c>
      <c r="J251">
        <v>6.85</v>
      </c>
      <c r="K251" s="36">
        <v>29.2</v>
      </c>
      <c r="L251" s="36">
        <v>0</v>
      </c>
      <c r="M251">
        <v>0</v>
      </c>
      <c r="N251" t="s">
        <v>348</v>
      </c>
      <c r="O251" t="s">
        <v>348</v>
      </c>
      <c r="P251" t="s">
        <v>198</v>
      </c>
      <c r="Q251">
        <v>1</v>
      </c>
      <c r="R251" s="116">
        <f t="shared" si="21"/>
        <v>29.2</v>
      </c>
      <c r="S251">
        <f t="shared" si="22"/>
        <v>200.01999999999998</v>
      </c>
      <c r="T251" t="str">
        <f t="shared" si="23"/>
        <v>10014108530CME</v>
      </c>
      <c r="U251" t="str">
        <f t="shared" si="24"/>
        <v>14108530CME</v>
      </c>
      <c r="V251" t="str">
        <f t="shared" si="25"/>
        <v>141085TDCME</v>
      </c>
      <c r="W251" t="str">
        <f t="shared" si="26"/>
        <v>100141085TDCME</v>
      </c>
      <c r="X251" t="str">
        <f t="shared" si="27"/>
        <v>0CME</v>
      </c>
    </row>
    <row r="252" spans="3:24" hidden="1" x14ac:dyDescent="0.2">
      <c r="C252">
        <v>1001</v>
      </c>
      <c r="D252" t="s">
        <v>199</v>
      </c>
      <c r="E252" t="s">
        <v>200</v>
      </c>
      <c r="F252" t="s">
        <v>438</v>
      </c>
      <c r="G252" s="1">
        <v>41085</v>
      </c>
      <c r="H252" t="s">
        <v>204</v>
      </c>
      <c r="I252">
        <v>34</v>
      </c>
      <c r="J252">
        <v>6.85</v>
      </c>
      <c r="K252" s="36">
        <v>130.66</v>
      </c>
      <c r="L252" s="36">
        <v>0</v>
      </c>
      <c r="M252">
        <v>0</v>
      </c>
      <c r="N252" t="s">
        <v>348</v>
      </c>
      <c r="O252" t="s">
        <v>348</v>
      </c>
      <c r="P252" t="s">
        <v>198</v>
      </c>
      <c r="Q252">
        <v>1</v>
      </c>
      <c r="R252" s="116">
        <f t="shared" si="21"/>
        <v>130.66</v>
      </c>
      <c r="S252">
        <f t="shared" si="22"/>
        <v>895.02099999999996</v>
      </c>
      <c r="T252" t="str">
        <f t="shared" si="23"/>
        <v>10014108530CME</v>
      </c>
      <c r="U252" t="str">
        <f t="shared" si="24"/>
        <v>14108530CME</v>
      </c>
      <c r="V252" t="str">
        <f t="shared" si="25"/>
        <v>141085TDCME</v>
      </c>
      <c r="W252" t="str">
        <f t="shared" si="26"/>
        <v>100141085TDCME</v>
      </c>
      <c r="X252" t="str">
        <f t="shared" si="27"/>
        <v>0CME</v>
      </c>
    </row>
    <row r="253" spans="3:24" hidden="1" x14ac:dyDescent="0.2">
      <c r="C253">
        <v>1001</v>
      </c>
      <c r="D253" t="s">
        <v>199</v>
      </c>
      <c r="E253" t="s">
        <v>200</v>
      </c>
      <c r="F253" t="s">
        <v>439</v>
      </c>
      <c r="G253" s="1">
        <v>41085</v>
      </c>
      <c r="H253" t="s">
        <v>204</v>
      </c>
      <c r="I253">
        <v>34</v>
      </c>
      <c r="J253">
        <v>6.85</v>
      </c>
      <c r="K253" s="36">
        <v>132.32</v>
      </c>
      <c r="L253" s="36">
        <v>0</v>
      </c>
      <c r="M253">
        <v>0</v>
      </c>
      <c r="N253" t="s">
        <v>348</v>
      </c>
      <c r="O253" t="s">
        <v>348</v>
      </c>
      <c r="P253" t="s">
        <v>198</v>
      </c>
      <c r="Q253">
        <v>1</v>
      </c>
      <c r="R253" s="116">
        <f t="shared" si="21"/>
        <v>132.32</v>
      </c>
      <c r="S253">
        <f t="shared" si="22"/>
        <v>906.39199999999994</v>
      </c>
      <c r="T253" t="str">
        <f t="shared" si="23"/>
        <v>10014108530CME</v>
      </c>
      <c r="U253" t="str">
        <f t="shared" si="24"/>
        <v>14108530CME</v>
      </c>
      <c r="V253" t="str">
        <f t="shared" si="25"/>
        <v>141085TDCME</v>
      </c>
      <c r="W253" t="str">
        <f t="shared" si="26"/>
        <v>100141085TDCME</v>
      </c>
      <c r="X253" t="str">
        <f t="shared" si="27"/>
        <v>0CME</v>
      </c>
    </row>
    <row r="254" spans="3:24" hidden="1" x14ac:dyDescent="0.2">
      <c r="C254">
        <v>1001</v>
      </c>
      <c r="D254" t="s">
        <v>199</v>
      </c>
      <c r="E254" t="s">
        <v>200</v>
      </c>
      <c r="F254" t="s">
        <v>440</v>
      </c>
      <c r="G254" s="1">
        <v>41085</v>
      </c>
      <c r="H254" t="s">
        <v>204</v>
      </c>
      <c r="I254">
        <v>34</v>
      </c>
      <c r="J254">
        <v>6.85</v>
      </c>
      <c r="K254" s="36">
        <v>72.989999999999995</v>
      </c>
      <c r="L254" s="36">
        <v>0</v>
      </c>
      <c r="M254">
        <v>0</v>
      </c>
      <c r="N254" t="s">
        <v>348</v>
      </c>
      <c r="O254" t="s">
        <v>348</v>
      </c>
      <c r="P254" t="s">
        <v>198</v>
      </c>
      <c r="Q254">
        <v>1</v>
      </c>
      <c r="R254" s="116">
        <f t="shared" si="21"/>
        <v>72.989999999999995</v>
      </c>
      <c r="S254">
        <f t="shared" si="22"/>
        <v>499.98149999999993</v>
      </c>
      <c r="T254" t="str">
        <f t="shared" si="23"/>
        <v>10014108530CME</v>
      </c>
      <c r="U254" t="str">
        <f t="shared" si="24"/>
        <v>14108530CME</v>
      </c>
      <c r="V254" t="str">
        <f t="shared" si="25"/>
        <v>141085TDCME</v>
      </c>
      <c r="W254" t="str">
        <f t="shared" si="26"/>
        <v>100141085TDCME</v>
      </c>
      <c r="X254" t="str">
        <f t="shared" si="27"/>
        <v>0CME</v>
      </c>
    </row>
    <row r="255" spans="3:24" hidden="1" x14ac:dyDescent="0.2">
      <c r="C255">
        <v>1001</v>
      </c>
      <c r="D255" t="s">
        <v>199</v>
      </c>
      <c r="E255" t="s">
        <v>200</v>
      </c>
      <c r="F255" t="s">
        <v>733</v>
      </c>
      <c r="G255" s="1">
        <v>41085</v>
      </c>
      <c r="H255" t="s">
        <v>204</v>
      </c>
      <c r="I255">
        <v>34</v>
      </c>
      <c r="J255">
        <v>6.85</v>
      </c>
      <c r="K255" s="36">
        <v>145.99</v>
      </c>
      <c r="L255" s="36">
        <v>0</v>
      </c>
      <c r="M255">
        <v>0</v>
      </c>
      <c r="N255" t="s">
        <v>348</v>
      </c>
      <c r="O255" t="s">
        <v>348</v>
      </c>
      <c r="P255" t="s">
        <v>198</v>
      </c>
      <c r="Q255">
        <v>1</v>
      </c>
      <c r="R255" s="116">
        <f t="shared" si="21"/>
        <v>145.99</v>
      </c>
      <c r="S255">
        <f t="shared" si="22"/>
        <v>1000.0315000000001</v>
      </c>
      <c r="T255" t="str">
        <f t="shared" si="23"/>
        <v>10014108530CME</v>
      </c>
      <c r="U255" t="str">
        <f t="shared" si="24"/>
        <v>14108530CME</v>
      </c>
      <c r="V255" t="str">
        <f t="shared" si="25"/>
        <v>141085TDCME</v>
      </c>
      <c r="W255" t="str">
        <f t="shared" si="26"/>
        <v>100141085TDCME</v>
      </c>
      <c r="X255" t="str">
        <f t="shared" si="27"/>
        <v>0CME</v>
      </c>
    </row>
    <row r="256" spans="3:24" hidden="1" x14ac:dyDescent="0.2">
      <c r="C256">
        <v>1001</v>
      </c>
      <c r="D256" t="s">
        <v>199</v>
      </c>
      <c r="E256" t="s">
        <v>200</v>
      </c>
      <c r="F256" t="s">
        <v>441</v>
      </c>
      <c r="G256" s="1">
        <v>41085</v>
      </c>
      <c r="H256" t="s">
        <v>204</v>
      </c>
      <c r="I256">
        <v>34</v>
      </c>
      <c r="J256">
        <v>6.85</v>
      </c>
      <c r="K256" s="36">
        <v>102.19</v>
      </c>
      <c r="L256" s="36">
        <v>0</v>
      </c>
      <c r="M256">
        <v>0</v>
      </c>
      <c r="N256" t="s">
        <v>348</v>
      </c>
      <c r="O256" t="s">
        <v>348</v>
      </c>
      <c r="P256" t="s">
        <v>198</v>
      </c>
      <c r="Q256">
        <v>1</v>
      </c>
      <c r="R256" s="116">
        <f t="shared" si="21"/>
        <v>102.19</v>
      </c>
      <c r="S256">
        <f t="shared" si="22"/>
        <v>700.00149999999996</v>
      </c>
      <c r="T256" t="str">
        <f t="shared" si="23"/>
        <v>10014108530CME</v>
      </c>
      <c r="U256" t="str">
        <f t="shared" si="24"/>
        <v>14108530CME</v>
      </c>
      <c r="V256" t="str">
        <f t="shared" si="25"/>
        <v>141085TDCME</v>
      </c>
      <c r="W256" t="str">
        <f t="shared" si="26"/>
        <v>100141085TDCME</v>
      </c>
      <c r="X256" t="str">
        <f t="shared" si="27"/>
        <v>0CME</v>
      </c>
    </row>
    <row r="257" spans="3:24" hidden="1" x14ac:dyDescent="0.2">
      <c r="C257">
        <v>1001</v>
      </c>
      <c r="D257" t="s">
        <v>199</v>
      </c>
      <c r="E257" t="s">
        <v>200</v>
      </c>
      <c r="F257" t="s">
        <v>442</v>
      </c>
      <c r="G257" s="1">
        <v>41085</v>
      </c>
      <c r="H257" t="s">
        <v>204</v>
      </c>
      <c r="I257">
        <v>34</v>
      </c>
      <c r="J257">
        <v>6.85</v>
      </c>
      <c r="K257" s="36">
        <v>43.8</v>
      </c>
      <c r="L257" s="36">
        <v>0</v>
      </c>
      <c r="M257">
        <v>0</v>
      </c>
      <c r="N257" t="s">
        <v>348</v>
      </c>
      <c r="O257" t="s">
        <v>348</v>
      </c>
      <c r="P257" t="s">
        <v>198</v>
      </c>
      <c r="Q257">
        <v>1</v>
      </c>
      <c r="R257" s="116">
        <f t="shared" si="21"/>
        <v>43.8</v>
      </c>
      <c r="S257">
        <f t="shared" si="22"/>
        <v>300.02999999999997</v>
      </c>
      <c r="T257" t="str">
        <f t="shared" si="23"/>
        <v>10014108530CME</v>
      </c>
      <c r="U257" t="str">
        <f t="shared" si="24"/>
        <v>14108530CME</v>
      </c>
      <c r="V257" t="str">
        <f t="shared" si="25"/>
        <v>141085TDCME</v>
      </c>
      <c r="W257" t="str">
        <f t="shared" si="26"/>
        <v>100141085TDCME</v>
      </c>
      <c r="X257" t="str">
        <f t="shared" si="27"/>
        <v>0CME</v>
      </c>
    </row>
    <row r="258" spans="3:24" hidden="1" x14ac:dyDescent="0.2">
      <c r="C258">
        <v>1001</v>
      </c>
      <c r="D258" t="s">
        <v>199</v>
      </c>
      <c r="E258" t="s">
        <v>200</v>
      </c>
      <c r="F258" t="s">
        <v>443</v>
      </c>
      <c r="G258" s="1">
        <v>41085</v>
      </c>
      <c r="H258" t="s">
        <v>204</v>
      </c>
      <c r="I258">
        <v>34</v>
      </c>
      <c r="J258">
        <v>6.85</v>
      </c>
      <c r="K258" s="36">
        <v>14.6</v>
      </c>
      <c r="L258" s="36">
        <v>0</v>
      </c>
      <c r="M258">
        <v>0</v>
      </c>
      <c r="N258" t="s">
        <v>348</v>
      </c>
      <c r="O258" t="s">
        <v>348</v>
      </c>
      <c r="P258" t="s">
        <v>198</v>
      </c>
      <c r="Q258">
        <v>1</v>
      </c>
      <c r="R258" s="116">
        <f t="shared" si="21"/>
        <v>14.6</v>
      </c>
      <c r="S258">
        <f t="shared" si="22"/>
        <v>100.00999999999999</v>
      </c>
      <c r="T258" t="str">
        <f t="shared" si="23"/>
        <v>10014108530CME</v>
      </c>
      <c r="U258" t="str">
        <f t="shared" si="24"/>
        <v>14108530CME</v>
      </c>
      <c r="V258" t="str">
        <f t="shared" si="25"/>
        <v>141085TDCME</v>
      </c>
      <c r="W258" t="str">
        <f t="shared" si="26"/>
        <v>100141085TDCME</v>
      </c>
      <c r="X258" t="str">
        <f t="shared" si="27"/>
        <v>0CME</v>
      </c>
    </row>
    <row r="259" spans="3:24" hidden="1" x14ac:dyDescent="0.2">
      <c r="C259">
        <v>1001</v>
      </c>
      <c r="D259" t="s">
        <v>199</v>
      </c>
      <c r="E259" t="s">
        <v>200</v>
      </c>
      <c r="F259" t="s">
        <v>782</v>
      </c>
      <c r="G259" s="1">
        <v>41085</v>
      </c>
      <c r="H259" t="s">
        <v>204</v>
      </c>
      <c r="I259">
        <v>34</v>
      </c>
      <c r="J259">
        <v>6.85</v>
      </c>
      <c r="K259" s="36">
        <v>167.3</v>
      </c>
      <c r="L259" s="36">
        <v>0</v>
      </c>
      <c r="M259">
        <v>0</v>
      </c>
      <c r="N259" t="s">
        <v>348</v>
      </c>
      <c r="O259" t="s">
        <v>348</v>
      </c>
      <c r="P259" t="s">
        <v>198</v>
      </c>
      <c r="Q259">
        <v>1</v>
      </c>
      <c r="R259" s="116">
        <f t="shared" si="21"/>
        <v>167.3</v>
      </c>
      <c r="S259">
        <f t="shared" si="22"/>
        <v>1146.0050000000001</v>
      </c>
      <c r="T259" t="str">
        <f t="shared" si="23"/>
        <v>10014108530CME</v>
      </c>
      <c r="U259" t="str">
        <f t="shared" si="24"/>
        <v>14108530CME</v>
      </c>
      <c r="V259" t="str">
        <f t="shared" si="25"/>
        <v>141085TDCME</v>
      </c>
      <c r="W259" t="str">
        <f t="shared" si="26"/>
        <v>100141085TDCME</v>
      </c>
      <c r="X259" t="str">
        <f t="shared" si="27"/>
        <v>0CME</v>
      </c>
    </row>
    <row r="260" spans="3:24" hidden="1" x14ac:dyDescent="0.2">
      <c r="C260">
        <v>1001</v>
      </c>
      <c r="D260" t="s">
        <v>199</v>
      </c>
      <c r="E260" t="s">
        <v>200</v>
      </c>
      <c r="F260" t="s">
        <v>783</v>
      </c>
      <c r="G260" s="1">
        <v>41085</v>
      </c>
      <c r="H260" t="s">
        <v>204</v>
      </c>
      <c r="I260">
        <v>34</v>
      </c>
      <c r="J260">
        <v>6.85</v>
      </c>
      <c r="K260" s="36">
        <v>100</v>
      </c>
      <c r="L260" s="36">
        <v>0</v>
      </c>
      <c r="M260">
        <v>0</v>
      </c>
      <c r="N260" t="s">
        <v>348</v>
      </c>
      <c r="O260" t="s">
        <v>348</v>
      </c>
      <c r="P260" t="s">
        <v>198</v>
      </c>
      <c r="Q260">
        <v>1</v>
      </c>
      <c r="R260" s="116">
        <f t="shared" si="21"/>
        <v>100</v>
      </c>
      <c r="S260">
        <f t="shared" si="22"/>
        <v>685</v>
      </c>
      <c r="T260" t="str">
        <f t="shared" si="23"/>
        <v>10014108530CME</v>
      </c>
      <c r="U260" t="str">
        <f t="shared" si="24"/>
        <v>14108530CME</v>
      </c>
      <c r="V260" t="str">
        <f t="shared" si="25"/>
        <v>141085TDCME</v>
      </c>
      <c r="W260" t="str">
        <f t="shared" si="26"/>
        <v>100141085TDCME</v>
      </c>
      <c r="X260" t="str">
        <f t="shared" si="27"/>
        <v>0CME</v>
      </c>
    </row>
    <row r="261" spans="3:24" hidden="1" x14ac:dyDescent="0.2">
      <c r="C261">
        <v>1001</v>
      </c>
      <c r="D261" t="s">
        <v>199</v>
      </c>
      <c r="E261" t="s">
        <v>200</v>
      </c>
      <c r="F261" t="s">
        <v>444</v>
      </c>
      <c r="G261" s="1">
        <v>41085</v>
      </c>
      <c r="H261" t="s">
        <v>204</v>
      </c>
      <c r="I261">
        <v>34</v>
      </c>
      <c r="J261">
        <v>6.85</v>
      </c>
      <c r="K261" s="36">
        <v>80</v>
      </c>
      <c r="L261" s="36">
        <v>0</v>
      </c>
      <c r="M261">
        <v>0</v>
      </c>
      <c r="N261" t="s">
        <v>348</v>
      </c>
      <c r="O261" t="s">
        <v>348</v>
      </c>
      <c r="P261" t="s">
        <v>198</v>
      </c>
      <c r="Q261">
        <v>1</v>
      </c>
      <c r="R261" s="116">
        <f t="shared" si="21"/>
        <v>80</v>
      </c>
      <c r="S261">
        <f t="shared" si="22"/>
        <v>548</v>
      </c>
      <c r="T261" t="str">
        <f t="shared" si="23"/>
        <v>10014108530CME</v>
      </c>
      <c r="U261" t="str">
        <f t="shared" si="24"/>
        <v>14108530CME</v>
      </c>
      <c r="V261" t="str">
        <f t="shared" si="25"/>
        <v>141085TDCME</v>
      </c>
      <c r="W261" t="str">
        <f t="shared" si="26"/>
        <v>100141085TDCME</v>
      </c>
      <c r="X261" t="str">
        <f t="shared" si="27"/>
        <v>0CME</v>
      </c>
    </row>
    <row r="262" spans="3:24" hidden="1" x14ac:dyDescent="0.2">
      <c r="C262">
        <v>1001</v>
      </c>
      <c r="D262" t="s">
        <v>199</v>
      </c>
      <c r="E262" t="s">
        <v>200</v>
      </c>
      <c r="F262" t="s">
        <v>445</v>
      </c>
      <c r="G262" s="1">
        <v>41085</v>
      </c>
      <c r="H262" t="s">
        <v>204</v>
      </c>
      <c r="I262">
        <v>34</v>
      </c>
      <c r="J262">
        <v>6.85</v>
      </c>
      <c r="K262" s="36">
        <v>607.14</v>
      </c>
      <c r="L262" s="36">
        <v>0</v>
      </c>
      <c r="M262">
        <v>0</v>
      </c>
      <c r="N262" t="s">
        <v>348</v>
      </c>
      <c r="O262" t="s">
        <v>348</v>
      </c>
      <c r="P262" t="s">
        <v>198</v>
      </c>
      <c r="Q262">
        <v>1</v>
      </c>
      <c r="R262" s="116">
        <f t="shared" si="21"/>
        <v>607.14</v>
      </c>
      <c r="S262">
        <f t="shared" si="22"/>
        <v>4158.9089999999997</v>
      </c>
      <c r="T262" t="str">
        <f t="shared" si="23"/>
        <v>10014108530CME</v>
      </c>
      <c r="U262" t="str">
        <f t="shared" si="24"/>
        <v>14108530CME</v>
      </c>
      <c r="V262" t="str">
        <f t="shared" si="25"/>
        <v>141085TDCME</v>
      </c>
      <c r="W262" t="str">
        <f t="shared" si="26"/>
        <v>100141085TDCME</v>
      </c>
      <c r="X262" t="str">
        <f t="shared" si="27"/>
        <v>0CME</v>
      </c>
    </row>
    <row r="263" spans="3:24" hidden="1" x14ac:dyDescent="0.2">
      <c r="C263">
        <v>1001</v>
      </c>
      <c r="D263" t="s">
        <v>199</v>
      </c>
      <c r="E263" t="s">
        <v>200</v>
      </c>
      <c r="F263" t="s">
        <v>446</v>
      </c>
      <c r="G263" s="1">
        <v>41085</v>
      </c>
      <c r="H263" t="s">
        <v>204</v>
      </c>
      <c r="I263">
        <v>34</v>
      </c>
      <c r="J263">
        <v>6.85</v>
      </c>
      <c r="K263" s="36">
        <v>11402.77</v>
      </c>
      <c r="L263" s="36">
        <v>0</v>
      </c>
      <c r="M263">
        <v>0</v>
      </c>
      <c r="N263" t="s">
        <v>348</v>
      </c>
      <c r="O263" t="s">
        <v>348</v>
      </c>
      <c r="P263" t="s">
        <v>198</v>
      </c>
      <c r="Q263">
        <v>1</v>
      </c>
      <c r="R263" s="116">
        <f t="shared" si="21"/>
        <v>11402.77</v>
      </c>
      <c r="S263">
        <f t="shared" si="22"/>
        <v>78108.974499999997</v>
      </c>
      <c r="T263" t="str">
        <f t="shared" si="23"/>
        <v>10014108530CME</v>
      </c>
      <c r="U263" t="str">
        <f t="shared" si="24"/>
        <v>14108530CME</v>
      </c>
      <c r="V263" t="str">
        <f t="shared" si="25"/>
        <v>141085TDCME</v>
      </c>
      <c r="W263" t="str">
        <f t="shared" si="26"/>
        <v>100141085TDCME</v>
      </c>
      <c r="X263" t="str">
        <f t="shared" si="27"/>
        <v>0CME</v>
      </c>
    </row>
    <row r="264" spans="3:24" hidden="1" x14ac:dyDescent="0.2">
      <c r="C264">
        <v>1001</v>
      </c>
      <c r="D264" t="s">
        <v>199</v>
      </c>
      <c r="E264" t="s">
        <v>200</v>
      </c>
      <c r="F264" t="s">
        <v>447</v>
      </c>
      <c r="G264" s="1">
        <v>41085</v>
      </c>
      <c r="H264" t="s">
        <v>204</v>
      </c>
      <c r="I264">
        <v>34</v>
      </c>
      <c r="J264">
        <v>6.85</v>
      </c>
      <c r="K264" s="36">
        <v>226.81</v>
      </c>
      <c r="L264" s="36">
        <v>0</v>
      </c>
      <c r="M264">
        <v>0</v>
      </c>
      <c r="N264" t="s">
        <v>348</v>
      </c>
      <c r="O264" t="s">
        <v>348</v>
      </c>
      <c r="P264" t="s">
        <v>198</v>
      </c>
      <c r="Q264">
        <v>1</v>
      </c>
      <c r="R264" s="116">
        <f t="shared" ref="R264:R327" si="28">+L264+K264</f>
        <v>226.81</v>
      </c>
      <c r="S264">
        <f t="shared" ref="S264:S327" si="29">+R264*J264</f>
        <v>1553.6485</v>
      </c>
      <c r="T264" t="str">
        <f t="shared" ref="T264:T327" si="30">+C264&amp;G264&amp;E264&amp;H264</f>
        <v>10014108530CME</v>
      </c>
      <c r="U264" t="str">
        <f t="shared" ref="U264:U327" si="31">IF(C264=10001,"4"&amp;G264&amp;E264&amp;H264,LEFT(C264,1)&amp;G264&amp;E264&amp;H264)</f>
        <v>14108530CME</v>
      </c>
      <c r="V264" t="str">
        <f t="shared" ref="V264:V327" si="32">+LEFT(C264,1)&amp;G264&amp;IF(OR(E264="30",E264="31",E264="32"),"TD","")&amp;H264</f>
        <v>141085TDCME</v>
      </c>
      <c r="W264" t="str">
        <f t="shared" ref="W264:W327" si="33">C264&amp;G264&amp;IF(OR(E264="30",E264="31",E264="32"),"TD","")&amp;H264</f>
        <v>100141085TDCME</v>
      </c>
      <c r="X264" t="str">
        <f t="shared" ref="X264:X327" si="34">M264&amp;H264</f>
        <v>0CME</v>
      </c>
    </row>
    <row r="265" spans="3:24" hidden="1" x14ac:dyDescent="0.2">
      <c r="C265">
        <v>1001</v>
      </c>
      <c r="D265" t="s">
        <v>199</v>
      </c>
      <c r="E265" t="s">
        <v>200</v>
      </c>
      <c r="F265" t="s">
        <v>448</v>
      </c>
      <c r="G265" s="1">
        <v>41085</v>
      </c>
      <c r="H265" t="s">
        <v>204</v>
      </c>
      <c r="I265">
        <v>34</v>
      </c>
      <c r="J265">
        <v>6.85</v>
      </c>
      <c r="K265" s="36">
        <v>89.06</v>
      </c>
      <c r="L265" s="36">
        <v>0</v>
      </c>
      <c r="M265">
        <v>0</v>
      </c>
      <c r="N265" t="s">
        <v>348</v>
      </c>
      <c r="O265" t="s">
        <v>348</v>
      </c>
      <c r="P265" t="s">
        <v>198</v>
      </c>
      <c r="Q265">
        <v>1</v>
      </c>
      <c r="R265" s="116">
        <f t="shared" si="28"/>
        <v>89.06</v>
      </c>
      <c r="S265">
        <f t="shared" si="29"/>
        <v>610.06100000000004</v>
      </c>
      <c r="T265" t="str">
        <f t="shared" si="30"/>
        <v>10014108530CME</v>
      </c>
      <c r="U265" t="str">
        <f t="shared" si="31"/>
        <v>14108530CME</v>
      </c>
      <c r="V265" t="str">
        <f t="shared" si="32"/>
        <v>141085TDCME</v>
      </c>
      <c r="W265" t="str">
        <f t="shared" si="33"/>
        <v>100141085TDCME</v>
      </c>
      <c r="X265" t="str">
        <f t="shared" si="34"/>
        <v>0CME</v>
      </c>
    </row>
    <row r="266" spans="3:24" hidden="1" x14ac:dyDescent="0.2">
      <c r="C266">
        <v>1001</v>
      </c>
      <c r="D266" t="s">
        <v>199</v>
      </c>
      <c r="E266" t="s">
        <v>200</v>
      </c>
      <c r="F266" t="s">
        <v>449</v>
      </c>
      <c r="G266" s="1">
        <v>41085</v>
      </c>
      <c r="H266" t="s">
        <v>204</v>
      </c>
      <c r="I266">
        <v>34</v>
      </c>
      <c r="J266">
        <v>6.85</v>
      </c>
      <c r="K266" s="36">
        <v>43.8</v>
      </c>
      <c r="L266" s="36">
        <v>0</v>
      </c>
      <c r="M266">
        <v>0</v>
      </c>
      <c r="N266" t="s">
        <v>348</v>
      </c>
      <c r="O266" t="s">
        <v>348</v>
      </c>
      <c r="P266" t="s">
        <v>198</v>
      </c>
      <c r="Q266">
        <v>1</v>
      </c>
      <c r="R266" s="116">
        <f t="shared" si="28"/>
        <v>43.8</v>
      </c>
      <c r="S266">
        <f t="shared" si="29"/>
        <v>300.02999999999997</v>
      </c>
      <c r="T266" t="str">
        <f t="shared" si="30"/>
        <v>10014108530CME</v>
      </c>
      <c r="U266" t="str">
        <f t="shared" si="31"/>
        <v>14108530CME</v>
      </c>
      <c r="V266" t="str">
        <f t="shared" si="32"/>
        <v>141085TDCME</v>
      </c>
      <c r="W266" t="str">
        <f t="shared" si="33"/>
        <v>100141085TDCME</v>
      </c>
      <c r="X266" t="str">
        <f t="shared" si="34"/>
        <v>0CME</v>
      </c>
    </row>
    <row r="267" spans="3:24" hidden="1" x14ac:dyDescent="0.2">
      <c r="C267">
        <v>1001</v>
      </c>
      <c r="D267" t="s">
        <v>199</v>
      </c>
      <c r="E267" t="s">
        <v>200</v>
      </c>
      <c r="F267" t="s">
        <v>870</v>
      </c>
      <c r="G267" s="1">
        <v>41085</v>
      </c>
      <c r="H267" t="s">
        <v>204</v>
      </c>
      <c r="I267">
        <v>34</v>
      </c>
      <c r="J267">
        <v>6.85</v>
      </c>
      <c r="K267" s="36">
        <v>2000</v>
      </c>
      <c r="L267" s="36">
        <v>0</v>
      </c>
      <c r="M267">
        <v>0</v>
      </c>
      <c r="N267" t="s">
        <v>348</v>
      </c>
      <c r="O267" t="s">
        <v>348</v>
      </c>
      <c r="P267" t="s">
        <v>198</v>
      </c>
      <c r="Q267">
        <v>1</v>
      </c>
      <c r="R267" s="116">
        <f t="shared" si="28"/>
        <v>2000</v>
      </c>
      <c r="S267">
        <f t="shared" si="29"/>
        <v>13700</v>
      </c>
      <c r="T267" t="str">
        <f t="shared" si="30"/>
        <v>10014108530CME</v>
      </c>
      <c r="U267" t="str">
        <f t="shared" si="31"/>
        <v>14108530CME</v>
      </c>
      <c r="V267" t="str">
        <f t="shared" si="32"/>
        <v>141085TDCME</v>
      </c>
      <c r="W267" t="str">
        <f t="shared" si="33"/>
        <v>100141085TDCME</v>
      </c>
      <c r="X267" t="str">
        <f t="shared" si="34"/>
        <v>0CME</v>
      </c>
    </row>
    <row r="268" spans="3:24" hidden="1" x14ac:dyDescent="0.2">
      <c r="C268">
        <v>1001</v>
      </c>
      <c r="D268" t="s">
        <v>199</v>
      </c>
      <c r="E268" t="s">
        <v>200</v>
      </c>
      <c r="F268" t="s">
        <v>450</v>
      </c>
      <c r="G268" s="1">
        <v>41085</v>
      </c>
      <c r="H268" t="s">
        <v>204</v>
      </c>
      <c r="I268">
        <v>34</v>
      </c>
      <c r="J268">
        <v>6.85</v>
      </c>
      <c r="K268" s="36">
        <v>619.87</v>
      </c>
      <c r="L268" s="36">
        <v>0</v>
      </c>
      <c r="M268">
        <v>0</v>
      </c>
      <c r="N268" t="s">
        <v>348</v>
      </c>
      <c r="O268" t="s">
        <v>348</v>
      </c>
      <c r="P268" t="s">
        <v>198</v>
      </c>
      <c r="Q268">
        <v>1</v>
      </c>
      <c r="R268" s="116">
        <f t="shared" si="28"/>
        <v>619.87</v>
      </c>
      <c r="S268">
        <f t="shared" si="29"/>
        <v>4246.1094999999996</v>
      </c>
      <c r="T268" t="str">
        <f t="shared" si="30"/>
        <v>10014108530CME</v>
      </c>
      <c r="U268" t="str">
        <f t="shared" si="31"/>
        <v>14108530CME</v>
      </c>
      <c r="V268" t="str">
        <f t="shared" si="32"/>
        <v>141085TDCME</v>
      </c>
      <c r="W268" t="str">
        <f t="shared" si="33"/>
        <v>100141085TDCME</v>
      </c>
      <c r="X268" t="str">
        <f t="shared" si="34"/>
        <v>0CME</v>
      </c>
    </row>
    <row r="269" spans="3:24" hidden="1" x14ac:dyDescent="0.2">
      <c r="C269">
        <v>1001</v>
      </c>
      <c r="D269" t="s">
        <v>199</v>
      </c>
      <c r="E269" t="s">
        <v>200</v>
      </c>
      <c r="F269" t="s">
        <v>451</v>
      </c>
      <c r="G269" s="1">
        <v>41085</v>
      </c>
      <c r="H269" t="s">
        <v>204</v>
      </c>
      <c r="I269">
        <v>34</v>
      </c>
      <c r="J269">
        <v>6.85</v>
      </c>
      <c r="K269" s="36">
        <v>29.83</v>
      </c>
      <c r="L269" s="36">
        <v>0</v>
      </c>
      <c r="M269">
        <v>0</v>
      </c>
      <c r="N269" t="s">
        <v>348</v>
      </c>
      <c r="O269" t="s">
        <v>348</v>
      </c>
      <c r="P269" t="s">
        <v>198</v>
      </c>
      <c r="Q269">
        <v>1</v>
      </c>
      <c r="R269" s="116">
        <f t="shared" si="28"/>
        <v>29.83</v>
      </c>
      <c r="S269">
        <f t="shared" si="29"/>
        <v>204.33549999999997</v>
      </c>
      <c r="T269" t="str">
        <f t="shared" si="30"/>
        <v>10014108530CME</v>
      </c>
      <c r="U269" t="str">
        <f t="shared" si="31"/>
        <v>14108530CME</v>
      </c>
      <c r="V269" t="str">
        <f t="shared" si="32"/>
        <v>141085TDCME</v>
      </c>
      <c r="W269" t="str">
        <f t="shared" si="33"/>
        <v>100141085TDCME</v>
      </c>
      <c r="X269" t="str">
        <f t="shared" si="34"/>
        <v>0CME</v>
      </c>
    </row>
    <row r="270" spans="3:24" hidden="1" x14ac:dyDescent="0.2">
      <c r="C270">
        <v>1001</v>
      </c>
      <c r="D270" t="s">
        <v>199</v>
      </c>
      <c r="E270" t="s">
        <v>200</v>
      </c>
      <c r="F270" t="s">
        <v>452</v>
      </c>
      <c r="G270" s="1">
        <v>41085</v>
      </c>
      <c r="H270" t="s">
        <v>204</v>
      </c>
      <c r="I270">
        <v>34</v>
      </c>
      <c r="J270">
        <v>6.85</v>
      </c>
      <c r="K270" s="36">
        <v>14.6</v>
      </c>
      <c r="L270" s="36">
        <v>0</v>
      </c>
      <c r="M270">
        <v>0</v>
      </c>
      <c r="N270" t="s">
        <v>348</v>
      </c>
      <c r="O270" t="s">
        <v>348</v>
      </c>
      <c r="P270" t="s">
        <v>198</v>
      </c>
      <c r="Q270">
        <v>1</v>
      </c>
      <c r="R270" s="116">
        <f t="shared" si="28"/>
        <v>14.6</v>
      </c>
      <c r="S270">
        <f t="shared" si="29"/>
        <v>100.00999999999999</v>
      </c>
      <c r="T270" t="str">
        <f t="shared" si="30"/>
        <v>10014108530CME</v>
      </c>
      <c r="U270" t="str">
        <f t="shared" si="31"/>
        <v>14108530CME</v>
      </c>
      <c r="V270" t="str">
        <f t="shared" si="32"/>
        <v>141085TDCME</v>
      </c>
      <c r="W270" t="str">
        <f t="shared" si="33"/>
        <v>100141085TDCME</v>
      </c>
      <c r="X270" t="str">
        <f t="shared" si="34"/>
        <v>0CME</v>
      </c>
    </row>
    <row r="271" spans="3:24" hidden="1" x14ac:dyDescent="0.2">
      <c r="C271">
        <v>1001</v>
      </c>
      <c r="D271" t="s">
        <v>199</v>
      </c>
      <c r="E271" t="s">
        <v>200</v>
      </c>
      <c r="F271" t="s">
        <v>871</v>
      </c>
      <c r="G271" s="1">
        <v>41085</v>
      </c>
      <c r="H271" t="s">
        <v>204</v>
      </c>
      <c r="I271">
        <v>34</v>
      </c>
      <c r="J271">
        <v>6.85</v>
      </c>
      <c r="K271" s="36">
        <v>1.46</v>
      </c>
      <c r="L271" s="36">
        <v>0</v>
      </c>
      <c r="M271">
        <v>0</v>
      </c>
      <c r="N271" t="s">
        <v>348</v>
      </c>
      <c r="O271" t="s">
        <v>348</v>
      </c>
      <c r="P271" t="s">
        <v>198</v>
      </c>
      <c r="Q271">
        <v>1</v>
      </c>
      <c r="R271" s="116">
        <f t="shared" si="28"/>
        <v>1.46</v>
      </c>
      <c r="S271">
        <f t="shared" si="29"/>
        <v>10.000999999999999</v>
      </c>
      <c r="T271" t="str">
        <f t="shared" si="30"/>
        <v>10014108530CME</v>
      </c>
      <c r="U271" t="str">
        <f t="shared" si="31"/>
        <v>14108530CME</v>
      </c>
      <c r="V271" t="str">
        <f t="shared" si="32"/>
        <v>141085TDCME</v>
      </c>
      <c r="W271" t="str">
        <f t="shared" si="33"/>
        <v>100141085TDCME</v>
      </c>
      <c r="X271" t="str">
        <f t="shared" si="34"/>
        <v>0CME</v>
      </c>
    </row>
    <row r="272" spans="3:24" hidden="1" x14ac:dyDescent="0.2">
      <c r="C272">
        <v>1001</v>
      </c>
      <c r="D272" t="s">
        <v>199</v>
      </c>
      <c r="E272" t="s">
        <v>200</v>
      </c>
      <c r="F272" t="s">
        <v>793</v>
      </c>
      <c r="G272" s="1">
        <v>41085</v>
      </c>
      <c r="H272" t="s">
        <v>202</v>
      </c>
      <c r="I272">
        <v>34</v>
      </c>
      <c r="J272">
        <v>6.97</v>
      </c>
      <c r="K272" s="36">
        <v>0</v>
      </c>
      <c r="L272" s="36">
        <v>290.82</v>
      </c>
      <c r="M272">
        <v>0</v>
      </c>
      <c r="N272" t="s">
        <v>348</v>
      </c>
      <c r="O272" t="s">
        <v>348</v>
      </c>
      <c r="P272" t="s">
        <v>198</v>
      </c>
      <c r="Q272">
        <v>1</v>
      </c>
      <c r="R272" s="116">
        <f t="shared" si="28"/>
        <v>290.82</v>
      </c>
      <c r="S272">
        <f t="shared" si="29"/>
        <v>2027.0153999999998</v>
      </c>
      <c r="T272" t="str">
        <f t="shared" si="30"/>
        <v>10014108530VME</v>
      </c>
      <c r="U272" t="str">
        <f t="shared" si="31"/>
        <v>14108530VME</v>
      </c>
      <c r="V272" t="str">
        <f t="shared" si="32"/>
        <v>141085TDVME</v>
      </c>
      <c r="W272" t="str">
        <f t="shared" si="33"/>
        <v>100141085TDVME</v>
      </c>
      <c r="X272" t="str">
        <f t="shared" si="34"/>
        <v>0VME</v>
      </c>
    </row>
    <row r="273" spans="3:24" hidden="1" x14ac:dyDescent="0.2">
      <c r="C273">
        <v>1001</v>
      </c>
      <c r="D273" t="s">
        <v>199</v>
      </c>
      <c r="E273" t="s">
        <v>200</v>
      </c>
      <c r="F273" t="s">
        <v>454</v>
      </c>
      <c r="G273" s="1">
        <v>41085</v>
      </c>
      <c r="H273" t="s">
        <v>202</v>
      </c>
      <c r="I273">
        <v>34</v>
      </c>
      <c r="J273">
        <v>6.97</v>
      </c>
      <c r="K273" s="36">
        <v>0</v>
      </c>
      <c r="L273" s="36">
        <v>100</v>
      </c>
      <c r="M273">
        <v>0</v>
      </c>
      <c r="N273" t="s">
        <v>348</v>
      </c>
      <c r="O273" t="s">
        <v>348</v>
      </c>
      <c r="P273" t="s">
        <v>198</v>
      </c>
      <c r="Q273">
        <v>1</v>
      </c>
      <c r="R273" s="116">
        <f t="shared" si="28"/>
        <v>100</v>
      </c>
      <c r="S273">
        <f t="shared" si="29"/>
        <v>697</v>
      </c>
      <c r="T273" t="str">
        <f t="shared" si="30"/>
        <v>10014108530VME</v>
      </c>
      <c r="U273" t="str">
        <f t="shared" si="31"/>
        <v>14108530VME</v>
      </c>
      <c r="V273" t="str">
        <f t="shared" si="32"/>
        <v>141085TDVME</v>
      </c>
      <c r="W273" t="str">
        <f t="shared" si="33"/>
        <v>100141085TDVME</v>
      </c>
      <c r="X273" t="str">
        <f t="shared" si="34"/>
        <v>0VME</v>
      </c>
    </row>
    <row r="274" spans="3:24" hidden="1" x14ac:dyDescent="0.2">
      <c r="C274">
        <v>1001</v>
      </c>
      <c r="D274" t="s">
        <v>199</v>
      </c>
      <c r="E274" t="s">
        <v>200</v>
      </c>
      <c r="F274" t="s">
        <v>794</v>
      </c>
      <c r="G274" s="1">
        <v>41085</v>
      </c>
      <c r="H274" t="s">
        <v>202</v>
      </c>
      <c r="I274">
        <v>34</v>
      </c>
      <c r="J274">
        <v>6.97</v>
      </c>
      <c r="K274" s="36">
        <v>0</v>
      </c>
      <c r="L274" s="36">
        <v>900</v>
      </c>
      <c r="M274">
        <v>0</v>
      </c>
      <c r="N274" t="s">
        <v>348</v>
      </c>
      <c r="O274" t="s">
        <v>348</v>
      </c>
      <c r="P274" t="s">
        <v>198</v>
      </c>
      <c r="Q274">
        <v>1</v>
      </c>
      <c r="R274" s="116">
        <f t="shared" si="28"/>
        <v>900</v>
      </c>
      <c r="S274">
        <f t="shared" si="29"/>
        <v>6273</v>
      </c>
      <c r="T274" t="str">
        <f t="shared" si="30"/>
        <v>10014108530VME</v>
      </c>
      <c r="U274" t="str">
        <f t="shared" si="31"/>
        <v>14108530VME</v>
      </c>
      <c r="V274" t="str">
        <f t="shared" si="32"/>
        <v>141085TDVME</v>
      </c>
      <c r="W274" t="str">
        <f t="shared" si="33"/>
        <v>100141085TDVME</v>
      </c>
      <c r="X274" t="str">
        <f t="shared" si="34"/>
        <v>0VME</v>
      </c>
    </row>
    <row r="275" spans="3:24" hidden="1" x14ac:dyDescent="0.2">
      <c r="C275">
        <v>1001</v>
      </c>
      <c r="D275" t="s">
        <v>199</v>
      </c>
      <c r="E275" t="s">
        <v>200</v>
      </c>
      <c r="F275" t="s">
        <v>455</v>
      </c>
      <c r="G275" s="1">
        <v>41085</v>
      </c>
      <c r="H275" t="s">
        <v>204</v>
      </c>
      <c r="I275">
        <v>34</v>
      </c>
      <c r="J275">
        <v>6.85</v>
      </c>
      <c r="K275" s="36">
        <v>14.6</v>
      </c>
      <c r="L275" s="36">
        <v>0</v>
      </c>
      <c r="M275">
        <v>0</v>
      </c>
      <c r="N275" t="s">
        <v>348</v>
      </c>
      <c r="O275" t="s">
        <v>348</v>
      </c>
      <c r="P275" t="s">
        <v>198</v>
      </c>
      <c r="Q275">
        <v>1</v>
      </c>
      <c r="R275" s="116">
        <f t="shared" si="28"/>
        <v>14.6</v>
      </c>
      <c r="S275">
        <f t="shared" si="29"/>
        <v>100.00999999999999</v>
      </c>
      <c r="T275" t="str">
        <f t="shared" si="30"/>
        <v>10014108530CME</v>
      </c>
      <c r="U275" t="str">
        <f t="shared" si="31"/>
        <v>14108530CME</v>
      </c>
      <c r="V275" t="str">
        <f t="shared" si="32"/>
        <v>141085TDCME</v>
      </c>
      <c r="W275" t="str">
        <f t="shared" si="33"/>
        <v>100141085TDCME</v>
      </c>
      <c r="X275" t="str">
        <f t="shared" si="34"/>
        <v>0CME</v>
      </c>
    </row>
    <row r="276" spans="3:24" hidden="1" x14ac:dyDescent="0.2">
      <c r="C276">
        <v>1001</v>
      </c>
      <c r="D276" t="s">
        <v>199</v>
      </c>
      <c r="E276" t="s">
        <v>200</v>
      </c>
      <c r="F276" t="s">
        <v>456</v>
      </c>
      <c r="G276" s="1">
        <v>41085</v>
      </c>
      <c r="H276" t="s">
        <v>202</v>
      </c>
      <c r="I276">
        <v>34</v>
      </c>
      <c r="J276">
        <v>6.97</v>
      </c>
      <c r="K276" s="36">
        <v>0</v>
      </c>
      <c r="L276" s="36">
        <v>700</v>
      </c>
      <c r="M276">
        <v>0</v>
      </c>
      <c r="N276" t="s">
        <v>348</v>
      </c>
      <c r="O276" t="s">
        <v>348</v>
      </c>
      <c r="P276" t="s">
        <v>198</v>
      </c>
      <c r="Q276">
        <v>1</v>
      </c>
      <c r="R276" s="116">
        <f t="shared" si="28"/>
        <v>700</v>
      </c>
      <c r="S276">
        <f t="shared" si="29"/>
        <v>4879</v>
      </c>
      <c r="T276" t="str">
        <f t="shared" si="30"/>
        <v>10014108530VME</v>
      </c>
      <c r="U276" t="str">
        <f t="shared" si="31"/>
        <v>14108530VME</v>
      </c>
      <c r="V276" t="str">
        <f t="shared" si="32"/>
        <v>141085TDVME</v>
      </c>
      <c r="W276" t="str">
        <f t="shared" si="33"/>
        <v>100141085TDVME</v>
      </c>
      <c r="X276" t="str">
        <f t="shared" si="34"/>
        <v>0VME</v>
      </c>
    </row>
    <row r="277" spans="3:24" hidden="1" x14ac:dyDescent="0.2">
      <c r="C277">
        <v>1001</v>
      </c>
      <c r="D277" t="s">
        <v>199</v>
      </c>
      <c r="E277" t="s">
        <v>200</v>
      </c>
      <c r="F277" t="s">
        <v>457</v>
      </c>
      <c r="G277" s="1">
        <v>41085</v>
      </c>
      <c r="H277" t="s">
        <v>202</v>
      </c>
      <c r="I277">
        <v>34</v>
      </c>
      <c r="J277">
        <v>6.97</v>
      </c>
      <c r="K277" s="36">
        <v>0</v>
      </c>
      <c r="L277" s="36">
        <v>0.76</v>
      </c>
      <c r="M277">
        <v>0</v>
      </c>
      <c r="N277" t="s">
        <v>348</v>
      </c>
      <c r="O277" t="s">
        <v>348</v>
      </c>
      <c r="P277" t="s">
        <v>198</v>
      </c>
      <c r="Q277">
        <v>1</v>
      </c>
      <c r="R277" s="116">
        <f t="shared" si="28"/>
        <v>0.76</v>
      </c>
      <c r="S277">
        <f t="shared" si="29"/>
        <v>5.2972000000000001</v>
      </c>
      <c r="T277" t="str">
        <f t="shared" si="30"/>
        <v>10014108530VME</v>
      </c>
      <c r="U277" t="str">
        <f t="shared" si="31"/>
        <v>14108530VME</v>
      </c>
      <c r="V277" t="str">
        <f t="shared" si="32"/>
        <v>141085TDVME</v>
      </c>
      <c r="W277" t="str">
        <f t="shared" si="33"/>
        <v>100141085TDVME</v>
      </c>
      <c r="X277" t="str">
        <f t="shared" si="34"/>
        <v>0VME</v>
      </c>
    </row>
    <row r="278" spans="3:24" hidden="1" x14ac:dyDescent="0.2">
      <c r="C278">
        <v>1001</v>
      </c>
      <c r="D278" t="s">
        <v>199</v>
      </c>
      <c r="E278" t="s">
        <v>200</v>
      </c>
      <c r="F278" t="s">
        <v>458</v>
      </c>
      <c r="G278" s="1">
        <v>41085</v>
      </c>
      <c r="H278" t="s">
        <v>202</v>
      </c>
      <c r="I278">
        <v>34</v>
      </c>
      <c r="J278">
        <v>6.97</v>
      </c>
      <c r="K278" s="36">
        <v>0</v>
      </c>
      <c r="L278" s="36">
        <v>7000</v>
      </c>
      <c r="M278">
        <v>0</v>
      </c>
      <c r="N278" t="s">
        <v>348</v>
      </c>
      <c r="O278" t="s">
        <v>348</v>
      </c>
      <c r="P278" t="s">
        <v>198</v>
      </c>
      <c r="Q278">
        <v>1</v>
      </c>
      <c r="R278" s="116">
        <f t="shared" si="28"/>
        <v>7000</v>
      </c>
      <c r="S278">
        <f t="shared" si="29"/>
        <v>48790</v>
      </c>
      <c r="T278" t="str">
        <f t="shared" si="30"/>
        <v>10014108530VME</v>
      </c>
      <c r="U278" t="str">
        <f t="shared" si="31"/>
        <v>14108530VME</v>
      </c>
      <c r="V278" t="str">
        <f t="shared" si="32"/>
        <v>141085TDVME</v>
      </c>
      <c r="W278" t="str">
        <f t="shared" si="33"/>
        <v>100141085TDVME</v>
      </c>
      <c r="X278" t="str">
        <f t="shared" si="34"/>
        <v>0VME</v>
      </c>
    </row>
    <row r="279" spans="3:24" hidden="1" x14ac:dyDescent="0.2">
      <c r="C279">
        <v>1001</v>
      </c>
      <c r="D279" t="s">
        <v>199</v>
      </c>
      <c r="E279" t="s">
        <v>200</v>
      </c>
      <c r="F279" t="s">
        <v>459</v>
      </c>
      <c r="G279" s="1">
        <v>41085</v>
      </c>
      <c r="H279" t="s">
        <v>202</v>
      </c>
      <c r="I279">
        <v>34</v>
      </c>
      <c r="J279">
        <v>6.97</v>
      </c>
      <c r="K279" s="36">
        <v>0</v>
      </c>
      <c r="L279" s="36">
        <v>1761.8</v>
      </c>
      <c r="M279">
        <v>0</v>
      </c>
      <c r="N279" t="s">
        <v>348</v>
      </c>
      <c r="O279" t="s">
        <v>348</v>
      </c>
      <c r="P279" t="s">
        <v>198</v>
      </c>
      <c r="Q279">
        <v>1</v>
      </c>
      <c r="R279" s="116">
        <f t="shared" si="28"/>
        <v>1761.8</v>
      </c>
      <c r="S279">
        <f t="shared" si="29"/>
        <v>12279.745999999999</v>
      </c>
      <c r="T279" t="str">
        <f t="shared" si="30"/>
        <v>10014108530VME</v>
      </c>
      <c r="U279" t="str">
        <f t="shared" si="31"/>
        <v>14108530VME</v>
      </c>
      <c r="V279" t="str">
        <f t="shared" si="32"/>
        <v>141085TDVME</v>
      </c>
      <c r="W279" t="str">
        <f t="shared" si="33"/>
        <v>100141085TDVME</v>
      </c>
      <c r="X279" t="str">
        <f t="shared" si="34"/>
        <v>0VME</v>
      </c>
    </row>
    <row r="280" spans="3:24" hidden="1" x14ac:dyDescent="0.2">
      <c r="C280">
        <v>1001</v>
      </c>
      <c r="D280" t="s">
        <v>199</v>
      </c>
      <c r="E280" t="s">
        <v>200</v>
      </c>
      <c r="F280" t="s">
        <v>460</v>
      </c>
      <c r="G280" s="1">
        <v>41085</v>
      </c>
      <c r="H280" t="s">
        <v>202</v>
      </c>
      <c r="I280">
        <v>34</v>
      </c>
      <c r="J280">
        <v>6.97</v>
      </c>
      <c r="K280" s="36">
        <v>0</v>
      </c>
      <c r="L280" s="36">
        <v>237.46</v>
      </c>
      <c r="M280">
        <v>0</v>
      </c>
      <c r="N280" t="s">
        <v>348</v>
      </c>
      <c r="O280" t="s">
        <v>348</v>
      </c>
      <c r="P280" t="s">
        <v>198</v>
      </c>
      <c r="Q280">
        <v>1</v>
      </c>
      <c r="R280" s="116">
        <f t="shared" si="28"/>
        <v>237.46</v>
      </c>
      <c r="S280">
        <f t="shared" si="29"/>
        <v>1655.0962</v>
      </c>
      <c r="T280" t="str">
        <f t="shared" si="30"/>
        <v>10014108530VME</v>
      </c>
      <c r="U280" t="str">
        <f t="shared" si="31"/>
        <v>14108530VME</v>
      </c>
      <c r="V280" t="str">
        <f t="shared" si="32"/>
        <v>141085TDVME</v>
      </c>
      <c r="W280" t="str">
        <f t="shared" si="33"/>
        <v>100141085TDVME</v>
      </c>
      <c r="X280" t="str">
        <f t="shared" si="34"/>
        <v>0VME</v>
      </c>
    </row>
    <row r="281" spans="3:24" hidden="1" x14ac:dyDescent="0.2">
      <c r="C281">
        <v>1001</v>
      </c>
      <c r="D281" t="s">
        <v>199</v>
      </c>
      <c r="E281" t="s">
        <v>200</v>
      </c>
      <c r="F281" t="s">
        <v>461</v>
      </c>
      <c r="G281" s="1">
        <v>41085</v>
      </c>
      <c r="H281" t="s">
        <v>202</v>
      </c>
      <c r="I281">
        <v>34</v>
      </c>
      <c r="J281">
        <v>6.97</v>
      </c>
      <c r="K281" s="36">
        <v>0</v>
      </c>
      <c r="L281" s="36">
        <v>0.52</v>
      </c>
      <c r="M281">
        <v>0</v>
      </c>
      <c r="N281" t="s">
        <v>348</v>
      </c>
      <c r="O281" t="s">
        <v>348</v>
      </c>
      <c r="P281" t="s">
        <v>198</v>
      </c>
      <c r="Q281">
        <v>1</v>
      </c>
      <c r="R281" s="116">
        <f t="shared" si="28"/>
        <v>0.52</v>
      </c>
      <c r="S281">
        <f t="shared" si="29"/>
        <v>3.6244000000000001</v>
      </c>
      <c r="T281" t="str">
        <f t="shared" si="30"/>
        <v>10014108530VME</v>
      </c>
      <c r="U281" t="str">
        <f t="shared" si="31"/>
        <v>14108530VME</v>
      </c>
      <c r="V281" t="str">
        <f t="shared" si="32"/>
        <v>141085TDVME</v>
      </c>
      <c r="W281" t="str">
        <f t="shared" si="33"/>
        <v>100141085TDVME</v>
      </c>
      <c r="X281" t="str">
        <f t="shared" si="34"/>
        <v>0VME</v>
      </c>
    </row>
    <row r="282" spans="3:24" hidden="1" x14ac:dyDescent="0.2">
      <c r="C282">
        <v>1001</v>
      </c>
      <c r="D282" t="s">
        <v>199</v>
      </c>
      <c r="E282" t="s">
        <v>200</v>
      </c>
      <c r="F282" t="s">
        <v>462</v>
      </c>
      <c r="G282" s="1">
        <v>41085</v>
      </c>
      <c r="H282" t="s">
        <v>202</v>
      </c>
      <c r="I282">
        <v>34</v>
      </c>
      <c r="J282">
        <v>6.97</v>
      </c>
      <c r="K282" s="36">
        <v>0</v>
      </c>
      <c r="L282" s="36">
        <v>10011.66</v>
      </c>
      <c r="M282">
        <v>0</v>
      </c>
      <c r="N282" t="s">
        <v>348</v>
      </c>
      <c r="O282" t="s">
        <v>348</v>
      </c>
      <c r="P282" t="s">
        <v>198</v>
      </c>
      <c r="Q282">
        <v>1</v>
      </c>
      <c r="R282" s="116">
        <f t="shared" si="28"/>
        <v>10011.66</v>
      </c>
      <c r="S282">
        <f t="shared" si="29"/>
        <v>69781.270199999999</v>
      </c>
      <c r="T282" t="str">
        <f t="shared" si="30"/>
        <v>10014108530VME</v>
      </c>
      <c r="U282" t="str">
        <f t="shared" si="31"/>
        <v>14108530VME</v>
      </c>
      <c r="V282" t="str">
        <f t="shared" si="32"/>
        <v>141085TDVME</v>
      </c>
      <c r="W282" t="str">
        <f t="shared" si="33"/>
        <v>100141085TDVME</v>
      </c>
      <c r="X282" t="str">
        <f t="shared" si="34"/>
        <v>0VME</v>
      </c>
    </row>
    <row r="283" spans="3:24" hidden="1" x14ac:dyDescent="0.2">
      <c r="C283">
        <v>1001</v>
      </c>
      <c r="D283" t="s">
        <v>199</v>
      </c>
      <c r="E283" t="s">
        <v>200</v>
      </c>
      <c r="F283" t="s">
        <v>463</v>
      </c>
      <c r="G283" s="1">
        <v>41085</v>
      </c>
      <c r="H283" t="s">
        <v>202</v>
      </c>
      <c r="I283">
        <v>34</v>
      </c>
      <c r="J283">
        <v>6.97</v>
      </c>
      <c r="K283" s="36">
        <v>0</v>
      </c>
      <c r="L283" s="36">
        <v>172.52</v>
      </c>
      <c r="M283">
        <v>0</v>
      </c>
      <c r="N283" t="s">
        <v>348</v>
      </c>
      <c r="O283" t="s">
        <v>348</v>
      </c>
      <c r="P283" t="s">
        <v>198</v>
      </c>
      <c r="Q283">
        <v>1</v>
      </c>
      <c r="R283" s="116">
        <f t="shared" si="28"/>
        <v>172.52</v>
      </c>
      <c r="S283">
        <f t="shared" si="29"/>
        <v>1202.4644000000001</v>
      </c>
      <c r="T283" t="str">
        <f t="shared" si="30"/>
        <v>10014108530VME</v>
      </c>
      <c r="U283" t="str">
        <f t="shared" si="31"/>
        <v>14108530VME</v>
      </c>
      <c r="V283" t="str">
        <f t="shared" si="32"/>
        <v>141085TDVME</v>
      </c>
      <c r="W283" t="str">
        <f t="shared" si="33"/>
        <v>100141085TDVME</v>
      </c>
      <c r="X283" t="str">
        <f t="shared" si="34"/>
        <v>0VME</v>
      </c>
    </row>
    <row r="284" spans="3:24" hidden="1" x14ac:dyDescent="0.2">
      <c r="C284">
        <v>1001</v>
      </c>
      <c r="D284" t="s">
        <v>199</v>
      </c>
      <c r="E284" t="s">
        <v>200</v>
      </c>
      <c r="F284" t="s">
        <v>795</v>
      </c>
      <c r="G284" s="1">
        <v>41085</v>
      </c>
      <c r="H284" t="s">
        <v>202</v>
      </c>
      <c r="I284">
        <v>34</v>
      </c>
      <c r="J284">
        <v>6.97</v>
      </c>
      <c r="K284" s="36">
        <v>0</v>
      </c>
      <c r="L284" s="36">
        <v>25.89</v>
      </c>
      <c r="M284">
        <v>0</v>
      </c>
      <c r="N284" t="s">
        <v>348</v>
      </c>
      <c r="O284" t="s">
        <v>348</v>
      </c>
      <c r="P284" t="s">
        <v>198</v>
      </c>
      <c r="Q284">
        <v>1</v>
      </c>
      <c r="R284" s="116">
        <f t="shared" si="28"/>
        <v>25.89</v>
      </c>
      <c r="S284">
        <f t="shared" si="29"/>
        <v>180.45329999999998</v>
      </c>
      <c r="T284" t="str">
        <f t="shared" si="30"/>
        <v>10014108530VME</v>
      </c>
      <c r="U284" t="str">
        <f t="shared" si="31"/>
        <v>14108530VME</v>
      </c>
      <c r="V284" t="str">
        <f t="shared" si="32"/>
        <v>141085TDVME</v>
      </c>
      <c r="W284" t="str">
        <f t="shared" si="33"/>
        <v>100141085TDVME</v>
      </c>
      <c r="X284" t="str">
        <f t="shared" si="34"/>
        <v>0VME</v>
      </c>
    </row>
    <row r="285" spans="3:24" hidden="1" x14ac:dyDescent="0.2">
      <c r="C285">
        <v>1001</v>
      </c>
      <c r="D285" t="s">
        <v>199</v>
      </c>
      <c r="E285" t="s">
        <v>200</v>
      </c>
      <c r="F285" t="s">
        <v>464</v>
      </c>
      <c r="G285" s="1">
        <v>41085</v>
      </c>
      <c r="H285" t="s">
        <v>202</v>
      </c>
      <c r="I285">
        <v>34</v>
      </c>
      <c r="J285">
        <v>6.97</v>
      </c>
      <c r="K285" s="36">
        <v>0</v>
      </c>
      <c r="L285" s="36">
        <v>4985.3500000000004</v>
      </c>
      <c r="M285">
        <v>0</v>
      </c>
      <c r="N285" t="s">
        <v>348</v>
      </c>
      <c r="O285" t="s">
        <v>348</v>
      </c>
      <c r="P285" t="s">
        <v>198</v>
      </c>
      <c r="Q285">
        <v>1</v>
      </c>
      <c r="R285" s="116">
        <f t="shared" si="28"/>
        <v>4985.3500000000004</v>
      </c>
      <c r="S285">
        <f t="shared" si="29"/>
        <v>34747.889500000005</v>
      </c>
      <c r="T285" t="str">
        <f t="shared" si="30"/>
        <v>10014108530VME</v>
      </c>
      <c r="U285" t="str">
        <f t="shared" si="31"/>
        <v>14108530VME</v>
      </c>
      <c r="V285" t="str">
        <f t="shared" si="32"/>
        <v>141085TDVME</v>
      </c>
      <c r="W285" t="str">
        <f t="shared" si="33"/>
        <v>100141085TDVME</v>
      </c>
      <c r="X285" t="str">
        <f t="shared" si="34"/>
        <v>0VME</v>
      </c>
    </row>
    <row r="286" spans="3:24" hidden="1" x14ac:dyDescent="0.2">
      <c r="C286">
        <v>1001</v>
      </c>
      <c r="D286" t="s">
        <v>199</v>
      </c>
      <c r="E286" t="s">
        <v>200</v>
      </c>
      <c r="F286" t="s">
        <v>465</v>
      </c>
      <c r="G286" s="1">
        <v>41085</v>
      </c>
      <c r="H286" t="s">
        <v>202</v>
      </c>
      <c r="I286">
        <v>34</v>
      </c>
      <c r="J286">
        <v>6.97</v>
      </c>
      <c r="K286" s="36">
        <v>0</v>
      </c>
      <c r="L286" s="36">
        <v>1000</v>
      </c>
      <c r="M286">
        <v>0</v>
      </c>
      <c r="N286" t="s">
        <v>348</v>
      </c>
      <c r="O286" t="s">
        <v>348</v>
      </c>
      <c r="P286" t="s">
        <v>198</v>
      </c>
      <c r="Q286">
        <v>1</v>
      </c>
      <c r="R286" s="116">
        <f t="shared" si="28"/>
        <v>1000</v>
      </c>
      <c r="S286">
        <f t="shared" si="29"/>
        <v>6970</v>
      </c>
      <c r="T286" t="str">
        <f t="shared" si="30"/>
        <v>10014108530VME</v>
      </c>
      <c r="U286" t="str">
        <f t="shared" si="31"/>
        <v>14108530VME</v>
      </c>
      <c r="V286" t="str">
        <f t="shared" si="32"/>
        <v>141085TDVME</v>
      </c>
      <c r="W286" t="str">
        <f t="shared" si="33"/>
        <v>100141085TDVME</v>
      </c>
      <c r="X286" t="str">
        <f t="shared" si="34"/>
        <v>0VME</v>
      </c>
    </row>
    <row r="287" spans="3:24" hidden="1" x14ac:dyDescent="0.2">
      <c r="C287">
        <v>1001</v>
      </c>
      <c r="D287" t="s">
        <v>199</v>
      </c>
      <c r="E287" t="s">
        <v>200</v>
      </c>
      <c r="F287" t="s">
        <v>466</v>
      </c>
      <c r="G287" s="1">
        <v>41085</v>
      </c>
      <c r="H287" t="s">
        <v>202</v>
      </c>
      <c r="I287">
        <v>34</v>
      </c>
      <c r="J287">
        <v>6.97</v>
      </c>
      <c r="K287" s="36">
        <v>0</v>
      </c>
      <c r="L287" s="36">
        <v>0.1</v>
      </c>
      <c r="M287">
        <v>0</v>
      </c>
      <c r="N287" t="s">
        <v>348</v>
      </c>
      <c r="O287" t="s">
        <v>348</v>
      </c>
      <c r="P287" t="s">
        <v>198</v>
      </c>
      <c r="Q287">
        <v>1</v>
      </c>
      <c r="R287" s="116">
        <f t="shared" si="28"/>
        <v>0.1</v>
      </c>
      <c r="S287">
        <f t="shared" si="29"/>
        <v>0.69700000000000006</v>
      </c>
      <c r="T287" t="str">
        <f t="shared" si="30"/>
        <v>10014108530VME</v>
      </c>
      <c r="U287" t="str">
        <f t="shared" si="31"/>
        <v>14108530VME</v>
      </c>
      <c r="V287" t="str">
        <f t="shared" si="32"/>
        <v>141085TDVME</v>
      </c>
      <c r="W287" t="str">
        <f t="shared" si="33"/>
        <v>100141085TDVME</v>
      </c>
      <c r="X287" t="str">
        <f t="shared" si="34"/>
        <v>0VME</v>
      </c>
    </row>
    <row r="288" spans="3:24" hidden="1" x14ac:dyDescent="0.2">
      <c r="C288">
        <v>1001</v>
      </c>
      <c r="D288" t="s">
        <v>199</v>
      </c>
      <c r="E288" t="s">
        <v>200</v>
      </c>
      <c r="F288" t="s">
        <v>467</v>
      </c>
      <c r="G288" s="1">
        <v>41085</v>
      </c>
      <c r="H288" t="s">
        <v>202</v>
      </c>
      <c r="I288">
        <v>34</v>
      </c>
      <c r="J288">
        <v>6.97</v>
      </c>
      <c r="K288" s="36">
        <v>0</v>
      </c>
      <c r="L288" s="36">
        <v>100</v>
      </c>
      <c r="M288">
        <v>0</v>
      </c>
      <c r="N288" t="s">
        <v>348</v>
      </c>
      <c r="O288" t="s">
        <v>348</v>
      </c>
      <c r="P288" t="s">
        <v>198</v>
      </c>
      <c r="Q288">
        <v>1</v>
      </c>
      <c r="R288" s="116">
        <f t="shared" si="28"/>
        <v>100</v>
      </c>
      <c r="S288">
        <f t="shared" si="29"/>
        <v>697</v>
      </c>
      <c r="T288" t="str">
        <f t="shared" si="30"/>
        <v>10014108530VME</v>
      </c>
      <c r="U288" t="str">
        <f t="shared" si="31"/>
        <v>14108530VME</v>
      </c>
      <c r="V288" t="str">
        <f t="shared" si="32"/>
        <v>141085TDVME</v>
      </c>
      <c r="W288" t="str">
        <f t="shared" si="33"/>
        <v>100141085TDVME</v>
      </c>
      <c r="X288" t="str">
        <f t="shared" si="34"/>
        <v>0VME</v>
      </c>
    </row>
    <row r="289" spans="3:24" hidden="1" x14ac:dyDescent="0.2">
      <c r="C289">
        <v>1001</v>
      </c>
      <c r="D289" t="s">
        <v>199</v>
      </c>
      <c r="E289" t="s">
        <v>200</v>
      </c>
      <c r="F289" t="s">
        <v>468</v>
      </c>
      <c r="G289" s="1">
        <v>41085</v>
      </c>
      <c r="H289" t="s">
        <v>202</v>
      </c>
      <c r="I289">
        <v>34</v>
      </c>
      <c r="J289">
        <v>6.97</v>
      </c>
      <c r="K289" s="36">
        <v>0</v>
      </c>
      <c r="L289" s="36">
        <v>351.35</v>
      </c>
      <c r="M289">
        <v>0</v>
      </c>
      <c r="N289" t="s">
        <v>348</v>
      </c>
      <c r="O289" t="s">
        <v>348</v>
      </c>
      <c r="P289" t="s">
        <v>198</v>
      </c>
      <c r="Q289">
        <v>1</v>
      </c>
      <c r="R289" s="116">
        <f t="shared" si="28"/>
        <v>351.35</v>
      </c>
      <c r="S289">
        <f t="shared" si="29"/>
        <v>2448.9095000000002</v>
      </c>
      <c r="T289" t="str">
        <f t="shared" si="30"/>
        <v>10014108530VME</v>
      </c>
      <c r="U289" t="str">
        <f t="shared" si="31"/>
        <v>14108530VME</v>
      </c>
      <c r="V289" t="str">
        <f t="shared" si="32"/>
        <v>141085TDVME</v>
      </c>
      <c r="W289" t="str">
        <f t="shared" si="33"/>
        <v>100141085TDVME</v>
      </c>
      <c r="X289" t="str">
        <f t="shared" si="34"/>
        <v>0VME</v>
      </c>
    </row>
    <row r="290" spans="3:24" hidden="1" x14ac:dyDescent="0.2">
      <c r="C290">
        <v>1001</v>
      </c>
      <c r="D290" t="s">
        <v>199</v>
      </c>
      <c r="E290" t="s">
        <v>200</v>
      </c>
      <c r="F290" t="s">
        <v>469</v>
      </c>
      <c r="G290" s="1">
        <v>41085</v>
      </c>
      <c r="H290" t="s">
        <v>202</v>
      </c>
      <c r="I290">
        <v>34</v>
      </c>
      <c r="J290">
        <v>6.97</v>
      </c>
      <c r="K290" s="36">
        <v>0</v>
      </c>
      <c r="L290" s="36">
        <v>191.97</v>
      </c>
      <c r="M290">
        <v>0</v>
      </c>
      <c r="N290" t="s">
        <v>348</v>
      </c>
      <c r="O290" t="s">
        <v>348</v>
      </c>
      <c r="P290" t="s">
        <v>198</v>
      </c>
      <c r="Q290">
        <v>1</v>
      </c>
      <c r="R290" s="116">
        <f t="shared" si="28"/>
        <v>191.97</v>
      </c>
      <c r="S290">
        <f t="shared" si="29"/>
        <v>1338.0309</v>
      </c>
      <c r="T290" t="str">
        <f t="shared" si="30"/>
        <v>10014108530VME</v>
      </c>
      <c r="U290" t="str">
        <f t="shared" si="31"/>
        <v>14108530VME</v>
      </c>
      <c r="V290" t="str">
        <f t="shared" si="32"/>
        <v>141085TDVME</v>
      </c>
      <c r="W290" t="str">
        <f t="shared" si="33"/>
        <v>100141085TDVME</v>
      </c>
      <c r="X290" t="str">
        <f t="shared" si="34"/>
        <v>0VME</v>
      </c>
    </row>
    <row r="291" spans="3:24" hidden="1" x14ac:dyDescent="0.2">
      <c r="C291">
        <v>1001</v>
      </c>
      <c r="D291" t="s">
        <v>199</v>
      </c>
      <c r="E291" t="s">
        <v>200</v>
      </c>
      <c r="F291" t="s">
        <v>470</v>
      </c>
      <c r="G291" s="1">
        <v>41085</v>
      </c>
      <c r="H291" t="s">
        <v>202</v>
      </c>
      <c r="I291">
        <v>34</v>
      </c>
      <c r="J291">
        <v>6.97</v>
      </c>
      <c r="K291" s="36">
        <v>0</v>
      </c>
      <c r="L291" s="36">
        <v>299.55</v>
      </c>
      <c r="M291">
        <v>0</v>
      </c>
      <c r="N291" t="s">
        <v>348</v>
      </c>
      <c r="O291" t="s">
        <v>348</v>
      </c>
      <c r="P291" t="s">
        <v>198</v>
      </c>
      <c r="Q291">
        <v>1</v>
      </c>
      <c r="R291" s="116">
        <f t="shared" si="28"/>
        <v>299.55</v>
      </c>
      <c r="S291">
        <f t="shared" si="29"/>
        <v>2087.8634999999999</v>
      </c>
      <c r="T291" t="str">
        <f t="shared" si="30"/>
        <v>10014108530VME</v>
      </c>
      <c r="U291" t="str">
        <f t="shared" si="31"/>
        <v>14108530VME</v>
      </c>
      <c r="V291" t="str">
        <f t="shared" si="32"/>
        <v>141085TDVME</v>
      </c>
      <c r="W291" t="str">
        <f t="shared" si="33"/>
        <v>100141085TDVME</v>
      </c>
      <c r="X291" t="str">
        <f t="shared" si="34"/>
        <v>0VME</v>
      </c>
    </row>
    <row r="292" spans="3:24" hidden="1" x14ac:dyDescent="0.2">
      <c r="C292">
        <v>1001</v>
      </c>
      <c r="D292" t="s">
        <v>199</v>
      </c>
      <c r="E292" t="s">
        <v>200</v>
      </c>
      <c r="F292" t="s">
        <v>815</v>
      </c>
      <c r="G292" s="1">
        <v>41085</v>
      </c>
      <c r="H292" t="s">
        <v>202</v>
      </c>
      <c r="I292">
        <v>34</v>
      </c>
      <c r="J292">
        <v>6.97</v>
      </c>
      <c r="K292" s="36">
        <v>0</v>
      </c>
      <c r="L292" s="36">
        <v>19011.66</v>
      </c>
      <c r="M292">
        <v>0</v>
      </c>
      <c r="N292" t="s">
        <v>348</v>
      </c>
      <c r="O292" t="s">
        <v>348</v>
      </c>
      <c r="P292" t="s">
        <v>198</v>
      </c>
      <c r="Q292">
        <v>1</v>
      </c>
      <c r="R292" s="116">
        <f t="shared" si="28"/>
        <v>19011.66</v>
      </c>
      <c r="S292">
        <f t="shared" si="29"/>
        <v>132511.2702</v>
      </c>
      <c r="T292" t="str">
        <f t="shared" si="30"/>
        <v>10014108530VME</v>
      </c>
      <c r="U292" t="str">
        <f t="shared" si="31"/>
        <v>14108530VME</v>
      </c>
      <c r="V292" t="str">
        <f t="shared" si="32"/>
        <v>141085TDVME</v>
      </c>
      <c r="W292" t="str">
        <f t="shared" si="33"/>
        <v>100141085TDVME</v>
      </c>
      <c r="X292" t="str">
        <f t="shared" si="34"/>
        <v>0VME</v>
      </c>
    </row>
    <row r="293" spans="3:24" hidden="1" x14ac:dyDescent="0.2">
      <c r="C293">
        <v>1001</v>
      </c>
      <c r="D293" t="s">
        <v>199</v>
      </c>
      <c r="E293" t="s">
        <v>200</v>
      </c>
      <c r="F293" t="s">
        <v>474</v>
      </c>
      <c r="G293" s="1">
        <v>41085</v>
      </c>
      <c r="H293" t="s">
        <v>202</v>
      </c>
      <c r="I293">
        <v>34</v>
      </c>
      <c r="J293">
        <v>6.97</v>
      </c>
      <c r="K293" s="36">
        <v>0</v>
      </c>
      <c r="L293" s="36">
        <v>123.82</v>
      </c>
      <c r="M293">
        <v>0</v>
      </c>
      <c r="N293" t="s">
        <v>348</v>
      </c>
      <c r="O293" t="s">
        <v>348</v>
      </c>
      <c r="P293" t="s">
        <v>198</v>
      </c>
      <c r="Q293">
        <v>1</v>
      </c>
      <c r="R293" s="116">
        <f t="shared" si="28"/>
        <v>123.82</v>
      </c>
      <c r="S293">
        <f t="shared" si="29"/>
        <v>863.02539999999988</v>
      </c>
      <c r="T293" t="str">
        <f t="shared" si="30"/>
        <v>10014108530VME</v>
      </c>
      <c r="U293" t="str">
        <f t="shared" si="31"/>
        <v>14108530VME</v>
      </c>
      <c r="V293" t="str">
        <f t="shared" si="32"/>
        <v>141085TDVME</v>
      </c>
      <c r="W293" t="str">
        <f t="shared" si="33"/>
        <v>100141085TDVME</v>
      </c>
      <c r="X293" t="str">
        <f t="shared" si="34"/>
        <v>0VME</v>
      </c>
    </row>
    <row r="294" spans="3:24" hidden="1" x14ac:dyDescent="0.2">
      <c r="C294">
        <v>1001</v>
      </c>
      <c r="D294" t="s">
        <v>199</v>
      </c>
      <c r="E294" t="s">
        <v>200</v>
      </c>
      <c r="F294" t="s">
        <v>475</v>
      </c>
      <c r="G294" s="1">
        <v>41085</v>
      </c>
      <c r="H294" t="s">
        <v>202</v>
      </c>
      <c r="I294">
        <v>34</v>
      </c>
      <c r="J294">
        <v>6.97</v>
      </c>
      <c r="K294" s="36">
        <v>0</v>
      </c>
      <c r="L294" s="36">
        <v>9450</v>
      </c>
      <c r="M294">
        <v>0</v>
      </c>
      <c r="N294" t="s">
        <v>348</v>
      </c>
      <c r="O294" t="s">
        <v>348</v>
      </c>
      <c r="P294" t="s">
        <v>198</v>
      </c>
      <c r="Q294">
        <v>1</v>
      </c>
      <c r="R294" s="116">
        <f t="shared" si="28"/>
        <v>9450</v>
      </c>
      <c r="S294">
        <f t="shared" si="29"/>
        <v>65866.5</v>
      </c>
      <c r="T294" t="str">
        <f t="shared" si="30"/>
        <v>10014108530VME</v>
      </c>
      <c r="U294" t="str">
        <f t="shared" si="31"/>
        <v>14108530VME</v>
      </c>
      <c r="V294" t="str">
        <f t="shared" si="32"/>
        <v>141085TDVME</v>
      </c>
      <c r="W294" t="str">
        <f t="shared" si="33"/>
        <v>100141085TDVME</v>
      </c>
      <c r="X294" t="str">
        <f t="shared" si="34"/>
        <v>0VME</v>
      </c>
    </row>
    <row r="295" spans="3:24" hidden="1" x14ac:dyDescent="0.2">
      <c r="C295">
        <v>1001</v>
      </c>
      <c r="D295" t="s">
        <v>199</v>
      </c>
      <c r="E295" t="s">
        <v>200</v>
      </c>
      <c r="F295" t="s">
        <v>476</v>
      </c>
      <c r="G295" s="1">
        <v>41085</v>
      </c>
      <c r="H295" t="s">
        <v>202</v>
      </c>
      <c r="I295">
        <v>34</v>
      </c>
      <c r="J295">
        <v>6.97</v>
      </c>
      <c r="K295" s="36">
        <v>0</v>
      </c>
      <c r="L295" s="36">
        <v>7062</v>
      </c>
      <c r="M295">
        <v>0</v>
      </c>
      <c r="N295" t="s">
        <v>348</v>
      </c>
      <c r="O295" t="s">
        <v>348</v>
      </c>
      <c r="P295" t="s">
        <v>198</v>
      </c>
      <c r="Q295">
        <v>1</v>
      </c>
      <c r="R295" s="116">
        <f t="shared" si="28"/>
        <v>7062</v>
      </c>
      <c r="S295">
        <f t="shared" si="29"/>
        <v>49222.14</v>
      </c>
      <c r="T295" t="str">
        <f t="shared" si="30"/>
        <v>10014108530VME</v>
      </c>
      <c r="U295" t="str">
        <f t="shared" si="31"/>
        <v>14108530VME</v>
      </c>
      <c r="V295" t="str">
        <f t="shared" si="32"/>
        <v>141085TDVME</v>
      </c>
      <c r="W295" t="str">
        <f t="shared" si="33"/>
        <v>100141085TDVME</v>
      </c>
      <c r="X295" t="str">
        <f t="shared" si="34"/>
        <v>0VME</v>
      </c>
    </row>
    <row r="296" spans="3:24" hidden="1" x14ac:dyDescent="0.2">
      <c r="C296">
        <v>1001</v>
      </c>
      <c r="D296" t="s">
        <v>199</v>
      </c>
      <c r="E296" t="s">
        <v>200</v>
      </c>
      <c r="F296" t="s">
        <v>802</v>
      </c>
      <c r="G296" s="1">
        <v>41085</v>
      </c>
      <c r="H296" t="s">
        <v>202</v>
      </c>
      <c r="I296">
        <v>34</v>
      </c>
      <c r="J296">
        <v>6.97</v>
      </c>
      <c r="K296" s="36">
        <v>0</v>
      </c>
      <c r="L296" s="36">
        <v>287.66000000000003</v>
      </c>
      <c r="M296">
        <v>0</v>
      </c>
      <c r="N296" t="s">
        <v>348</v>
      </c>
      <c r="O296" t="s">
        <v>348</v>
      </c>
      <c r="P296" t="s">
        <v>198</v>
      </c>
      <c r="Q296">
        <v>1</v>
      </c>
      <c r="R296" s="116">
        <f t="shared" si="28"/>
        <v>287.66000000000003</v>
      </c>
      <c r="S296">
        <f t="shared" si="29"/>
        <v>2004.9902000000002</v>
      </c>
      <c r="T296" t="str">
        <f t="shared" si="30"/>
        <v>10014108530VME</v>
      </c>
      <c r="U296" t="str">
        <f t="shared" si="31"/>
        <v>14108530VME</v>
      </c>
      <c r="V296" t="str">
        <f t="shared" si="32"/>
        <v>141085TDVME</v>
      </c>
      <c r="W296" t="str">
        <f t="shared" si="33"/>
        <v>100141085TDVME</v>
      </c>
      <c r="X296" t="str">
        <f t="shared" si="34"/>
        <v>0VME</v>
      </c>
    </row>
    <row r="297" spans="3:24" hidden="1" x14ac:dyDescent="0.2">
      <c r="C297">
        <v>1001</v>
      </c>
      <c r="D297" t="s">
        <v>199</v>
      </c>
      <c r="E297" t="s">
        <v>200</v>
      </c>
      <c r="F297" t="s">
        <v>477</v>
      </c>
      <c r="G297" s="1">
        <v>41085</v>
      </c>
      <c r="H297" t="s">
        <v>202</v>
      </c>
      <c r="I297">
        <v>34</v>
      </c>
      <c r="J297">
        <v>6.97</v>
      </c>
      <c r="K297" s="36">
        <v>0</v>
      </c>
      <c r="L297" s="36">
        <v>6620.06</v>
      </c>
      <c r="M297">
        <v>0</v>
      </c>
      <c r="N297" t="s">
        <v>348</v>
      </c>
      <c r="O297" t="s">
        <v>348</v>
      </c>
      <c r="P297" t="s">
        <v>198</v>
      </c>
      <c r="Q297">
        <v>1</v>
      </c>
      <c r="R297" s="116">
        <f t="shared" si="28"/>
        <v>6620.06</v>
      </c>
      <c r="S297">
        <f t="shared" si="29"/>
        <v>46141.818200000002</v>
      </c>
      <c r="T297" t="str">
        <f t="shared" si="30"/>
        <v>10014108530VME</v>
      </c>
      <c r="U297" t="str">
        <f t="shared" si="31"/>
        <v>14108530VME</v>
      </c>
      <c r="V297" t="str">
        <f t="shared" si="32"/>
        <v>141085TDVME</v>
      </c>
      <c r="W297" t="str">
        <f t="shared" si="33"/>
        <v>100141085TDVME</v>
      </c>
      <c r="X297" t="str">
        <f t="shared" si="34"/>
        <v>0VME</v>
      </c>
    </row>
    <row r="298" spans="3:24" hidden="1" x14ac:dyDescent="0.2">
      <c r="C298">
        <v>1001</v>
      </c>
      <c r="D298" t="s">
        <v>199</v>
      </c>
      <c r="E298" t="s">
        <v>200</v>
      </c>
      <c r="F298" t="s">
        <v>478</v>
      </c>
      <c r="G298" s="1">
        <v>41085</v>
      </c>
      <c r="H298" t="s">
        <v>202</v>
      </c>
      <c r="I298">
        <v>34</v>
      </c>
      <c r="J298">
        <v>6.97</v>
      </c>
      <c r="K298" s="36">
        <v>0</v>
      </c>
      <c r="L298" s="36">
        <v>500</v>
      </c>
      <c r="M298">
        <v>0</v>
      </c>
      <c r="N298" t="s">
        <v>348</v>
      </c>
      <c r="O298" t="s">
        <v>348</v>
      </c>
      <c r="P298" t="s">
        <v>198</v>
      </c>
      <c r="Q298">
        <v>1</v>
      </c>
      <c r="R298" s="116">
        <f t="shared" si="28"/>
        <v>500</v>
      </c>
      <c r="S298">
        <f t="shared" si="29"/>
        <v>3485</v>
      </c>
      <c r="T298" t="str">
        <f t="shared" si="30"/>
        <v>10014108530VME</v>
      </c>
      <c r="U298" t="str">
        <f t="shared" si="31"/>
        <v>14108530VME</v>
      </c>
      <c r="V298" t="str">
        <f t="shared" si="32"/>
        <v>141085TDVME</v>
      </c>
      <c r="W298" t="str">
        <f t="shared" si="33"/>
        <v>100141085TDVME</v>
      </c>
      <c r="X298" t="str">
        <f t="shared" si="34"/>
        <v>0VME</v>
      </c>
    </row>
    <row r="299" spans="3:24" hidden="1" x14ac:dyDescent="0.2">
      <c r="C299">
        <v>1001</v>
      </c>
      <c r="D299" t="s">
        <v>199</v>
      </c>
      <c r="E299" t="s">
        <v>200</v>
      </c>
      <c r="F299" t="s">
        <v>479</v>
      </c>
      <c r="G299" s="1">
        <v>41085</v>
      </c>
      <c r="H299" t="s">
        <v>202</v>
      </c>
      <c r="I299">
        <v>34</v>
      </c>
      <c r="J299">
        <v>6.97</v>
      </c>
      <c r="K299" s="36">
        <v>0</v>
      </c>
      <c r="L299" s="36">
        <v>188.68</v>
      </c>
      <c r="M299">
        <v>0</v>
      </c>
      <c r="N299" t="s">
        <v>348</v>
      </c>
      <c r="O299" t="s">
        <v>348</v>
      </c>
      <c r="P299" t="s">
        <v>198</v>
      </c>
      <c r="Q299">
        <v>1</v>
      </c>
      <c r="R299" s="116">
        <f t="shared" si="28"/>
        <v>188.68</v>
      </c>
      <c r="S299">
        <f t="shared" si="29"/>
        <v>1315.0996</v>
      </c>
      <c r="T299" t="str">
        <f t="shared" si="30"/>
        <v>10014108530VME</v>
      </c>
      <c r="U299" t="str">
        <f t="shared" si="31"/>
        <v>14108530VME</v>
      </c>
      <c r="V299" t="str">
        <f t="shared" si="32"/>
        <v>141085TDVME</v>
      </c>
      <c r="W299" t="str">
        <f t="shared" si="33"/>
        <v>100141085TDVME</v>
      </c>
      <c r="X299" t="str">
        <f t="shared" si="34"/>
        <v>0VME</v>
      </c>
    </row>
    <row r="300" spans="3:24" hidden="1" x14ac:dyDescent="0.2">
      <c r="C300">
        <v>1001</v>
      </c>
      <c r="D300" t="s">
        <v>199</v>
      </c>
      <c r="E300" t="s">
        <v>200</v>
      </c>
      <c r="F300" t="s">
        <v>480</v>
      </c>
      <c r="G300" s="1">
        <v>41085</v>
      </c>
      <c r="H300" t="s">
        <v>202</v>
      </c>
      <c r="I300">
        <v>34</v>
      </c>
      <c r="J300">
        <v>6.97</v>
      </c>
      <c r="K300" s="36">
        <v>0</v>
      </c>
      <c r="L300" s="36">
        <v>673.9</v>
      </c>
      <c r="M300">
        <v>0</v>
      </c>
      <c r="N300" t="s">
        <v>348</v>
      </c>
      <c r="O300" t="s">
        <v>348</v>
      </c>
      <c r="P300" t="s">
        <v>198</v>
      </c>
      <c r="Q300">
        <v>1</v>
      </c>
      <c r="R300" s="116">
        <f t="shared" si="28"/>
        <v>673.9</v>
      </c>
      <c r="S300">
        <f t="shared" si="29"/>
        <v>4697.0829999999996</v>
      </c>
      <c r="T300" t="str">
        <f t="shared" si="30"/>
        <v>10014108530VME</v>
      </c>
      <c r="U300" t="str">
        <f t="shared" si="31"/>
        <v>14108530VME</v>
      </c>
      <c r="V300" t="str">
        <f t="shared" si="32"/>
        <v>141085TDVME</v>
      </c>
      <c r="W300" t="str">
        <f t="shared" si="33"/>
        <v>100141085TDVME</v>
      </c>
      <c r="X300" t="str">
        <f t="shared" si="34"/>
        <v>0VME</v>
      </c>
    </row>
    <row r="301" spans="3:24" hidden="1" x14ac:dyDescent="0.2">
      <c r="C301">
        <v>1001</v>
      </c>
      <c r="D301" t="s">
        <v>199</v>
      </c>
      <c r="E301" t="s">
        <v>200</v>
      </c>
      <c r="F301" t="s">
        <v>481</v>
      </c>
      <c r="G301" s="1">
        <v>41085</v>
      </c>
      <c r="H301" t="s">
        <v>202</v>
      </c>
      <c r="I301">
        <v>34</v>
      </c>
      <c r="J301">
        <v>6.97</v>
      </c>
      <c r="K301" s="36">
        <v>0</v>
      </c>
      <c r="L301" s="36">
        <v>400</v>
      </c>
      <c r="M301">
        <v>0</v>
      </c>
      <c r="N301" t="s">
        <v>348</v>
      </c>
      <c r="O301" t="s">
        <v>348</v>
      </c>
      <c r="P301" t="s">
        <v>198</v>
      </c>
      <c r="Q301">
        <v>1</v>
      </c>
      <c r="R301" s="116">
        <f t="shared" si="28"/>
        <v>400</v>
      </c>
      <c r="S301">
        <f t="shared" si="29"/>
        <v>2788</v>
      </c>
      <c r="T301" t="str">
        <f t="shared" si="30"/>
        <v>10014108530VME</v>
      </c>
      <c r="U301" t="str">
        <f t="shared" si="31"/>
        <v>14108530VME</v>
      </c>
      <c r="V301" t="str">
        <f t="shared" si="32"/>
        <v>141085TDVME</v>
      </c>
      <c r="W301" t="str">
        <f t="shared" si="33"/>
        <v>100141085TDVME</v>
      </c>
      <c r="X301" t="str">
        <f t="shared" si="34"/>
        <v>0VME</v>
      </c>
    </row>
    <row r="302" spans="3:24" hidden="1" x14ac:dyDescent="0.2">
      <c r="C302">
        <v>1001</v>
      </c>
      <c r="D302" t="s">
        <v>199</v>
      </c>
      <c r="E302" t="s">
        <v>200</v>
      </c>
      <c r="F302" t="s">
        <v>482</v>
      </c>
      <c r="G302" s="1">
        <v>41085</v>
      </c>
      <c r="H302" t="s">
        <v>202</v>
      </c>
      <c r="I302">
        <v>34</v>
      </c>
      <c r="J302">
        <v>6.97</v>
      </c>
      <c r="K302" s="36">
        <v>0</v>
      </c>
      <c r="L302" s="36">
        <v>28.74</v>
      </c>
      <c r="M302">
        <v>0</v>
      </c>
      <c r="N302" t="s">
        <v>348</v>
      </c>
      <c r="O302" t="s">
        <v>348</v>
      </c>
      <c r="P302" t="s">
        <v>198</v>
      </c>
      <c r="Q302">
        <v>1</v>
      </c>
      <c r="R302" s="116">
        <f t="shared" si="28"/>
        <v>28.74</v>
      </c>
      <c r="S302">
        <f t="shared" si="29"/>
        <v>200.31779999999998</v>
      </c>
      <c r="T302" t="str">
        <f t="shared" si="30"/>
        <v>10014108530VME</v>
      </c>
      <c r="U302" t="str">
        <f t="shared" si="31"/>
        <v>14108530VME</v>
      </c>
      <c r="V302" t="str">
        <f t="shared" si="32"/>
        <v>141085TDVME</v>
      </c>
      <c r="W302" t="str">
        <f t="shared" si="33"/>
        <v>100141085TDVME</v>
      </c>
      <c r="X302" t="str">
        <f t="shared" si="34"/>
        <v>0VME</v>
      </c>
    </row>
    <row r="303" spans="3:24" hidden="1" x14ac:dyDescent="0.2">
      <c r="C303">
        <v>1001</v>
      </c>
      <c r="D303" t="s">
        <v>199</v>
      </c>
      <c r="E303" t="s">
        <v>200</v>
      </c>
      <c r="F303" t="s">
        <v>483</v>
      </c>
      <c r="G303" s="1">
        <v>41085</v>
      </c>
      <c r="H303" t="s">
        <v>202</v>
      </c>
      <c r="I303">
        <v>34</v>
      </c>
      <c r="J303">
        <v>6.97</v>
      </c>
      <c r="K303" s="36">
        <v>0</v>
      </c>
      <c r="L303" s="36">
        <v>2038</v>
      </c>
      <c r="M303">
        <v>0</v>
      </c>
      <c r="N303" t="s">
        <v>348</v>
      </c>
      <c r="O303" t="s">
        <v>348</v>
      </c>
      <c r="P303" t="s">
        <v>198</v>
      </c>
      <c r="Q303">
        <v>1</v>
      </c>
      <c r="R303" s="116">
        <f t="shared" si="28"/>
        <v>2038</v>
      </c>
      <c r="S303">
        <f t="shared" si="29"/>
        <v>14204.859999999999</v>
      </c>
      <c r="T303" t="str">
        <f t="shared" si="30"/>
        <v>10014108530VME</v>
      </c>
      <c r="U303" t="str">
        <f t="shared" si="31"/>
        <v>14108530VME</v>
      </c>
      <c r="V303" t="str">
        <f t="shared" si="32"/>
        <v>141085TDVME</v>
      </c>
      <c r="W303" t="str">
        <f t="shared" si="33"/>
        <v>100141085TDVME</v>
      </c>
      <c r="X303" t="str">
        <f t="shared" si="34"/>
        <v>0VME</v>
      </c>
    </row>
    <row r="304" spans="3:24" hidden="1" x14ac:dyDescent="0.2">
      <c r="C304">
        <v>1001</v>
      </c>
      <c r="D304" t="s">
        <v>199</v>
      </c>
      <c r="E304" t="s">
        <v>200</v>
      </c>
      <c r="F304" t="s">
        <v>741</v>
      </c>
      <c r="G304" s="1">
        <v>41085</v>
      </c>
      <c r="H304" t="s">
        <v>202</v>
      </c>
      <c r="I304">
        <v>34</v>
      </c>
      <c r="J304">
        <v>6.97</v>
      </c>
      <c r="K304" s="36">
        <v>0</v>
      </c>
      <c r="L304" s="36">
        <v>114.78</v>
      </c>
      <c r="M304">
        <v>0</v>
      </c>
      <c r="N304" t="s">
        <v>348</v>
      </c>
      <c r="O304" t="s">
        <v>348</v>
      </c>
      <c r="P304" t="s">
        <v>198</v>
      </c>
      <c r="Q304">
        <v>1</v>
      </c>
      <c r="R304" s="116">
        <f t="shared" si="28"/>
        <v>114.78</v>
      </c>
      <c r="S304">
        <f t="shared" si="29"/>
        <v>800.01659999999993</v>
      </c>
      <c r="T304" t="str">
        <f t="shared" si="30"/>
        <v>10014108530VME</v>
      </c>
      <c r="U304" t="str">
        <f t="shared" si="31"/>
        <v>14108530VME</v>
      </c>
      <c r="V304" t="str">
        <f t="shared" si="32"/>
        <v>141085TDVME</v>
      </c>
      <c r="W304" t="str">
        <f t="shared" si="33"/>
        <v>100141085TDVME</v>
      </c>
      <c r="X304" t="str">
        <f t="shared" si="34"/>
        <v>0VME</v>
      </c>
    </row>
    <row r="305" spans="3:24" hidden="1" x14ac:dyDescent="0.2">
      <c r="C305">
        <v>1001</v>
      </c>
      <c r="D305" t="s">
        <v>199</v>
      </c>
      <c r="E305" t="s">
        <v>200</v>
      </c>
      <c r="F305" t="s">
        <v>484</v>
      </c>
      <c r="G305" s="1">
        <v>41085</v>
      </c>
      <c r="H305" t="s">
        <v>202</v>
      </c>
      <c r="I305">
        <v>34</v>
      </c>
      <c r="J305">
        <v>6.97</v>
      </c>
      <c r="K305" s="36">
        <v>0</v>
      </c>
      <c r="L305" s="36">
        <v>220.62</v>
      </c>
      <c r="M305">
        <v>0</v>
      </c>
      <c r="N305" t="s">
        <v>348</v>
      </c>
      <c r="O305" t="s">
        <v>348</v>
      </c>
      <c r="P305" t="s">
        <v>198</v>
      </c>
      <c r="Q305">
        <v>1</v>
      </c>
      <c r="R305" s="116">
        <f t="shared" si="28"/>
        <v>220.62</v>
      </c>
      <c r="S305">
        <f t="shared" si="29"/>
        <v>1537.7213999999999</v>
      </c>
      <c r="T305" t="str">
        <f t="shared" si="30"/>
        <v>10014108530VME</v>
      </c>
      <c r="U305" t="str">
        <f t="shared" si="31"/>
        <v>14108530VME</v>
      </c>
      <c r="V305" t="str">
        <f t="shared" si="32"/>
        <v>141085TDVME</v>
      </c>
      <c r="W305" t="str">
        <f t="shared" si="33"/>
        <v>100141085TDVME</v>
      </c>
      <c r="X305" t="str">
        <f t="shared" si="34"/>
        <v>0VME</v>
      </c>
    </row>
    <row r="306" spans="3:24" hidden="1" x14ac:dyDescent="0.2">
      <c r="C306">
        <v>1001</v>
      </c>
      <c r="D306" t="s">
        <v>199</v>
      </c>
      <c r="E306" t="s">
        <v>200</v>
      </c>
      <c r="F306" t="s">
        <v>485</v>
      </c>
      <c r="G306" s="1">
        <v>41085</v>
      </c>
      <c r="H306" t="s">
        <v>202</v>
      </c>
      <c r="I306">
        <v>34</v>
      </c>
      <c r="J306">
        <v>6.97</v>
      </c>
      <c r="K306" s="36">
        <v>0</v>
      </c>
      <c r="L306" s="36">
        <v>903.87</v>
      </c>
      <c r="M306">
        <v>0</v>
      </c>
      <c r="N306" t="s">
        <v>348</v>
      </c>
      <c r="O306" t="s">
        <v>348</v>
      </c>
      <c r="P306" t="s">
        <v>198</v>
      </c>
      <c r="Q306">
        <v>1</v>
      </c>
      <c r="R306" s="116">
        <f t="shared" si="28"/>
        <v>903.87</v>
      </c>
      <c r="S306">
        <f t="shared" si="29"/>
        <v>6299.9739</v>
      </c>
      <c r="T306" t="str">
        <f t="shared" si="30"/>
        <v>10014108530VME</v>
      </c>
      <c r="U306" t="str">
        <f t="shared" si="31"/>
        <v>14108530VME</v>
      </c>
      <c r="V306" t="str">
        <f t="shared" si="32"/>
        <v>141085TDVME</v>
      </c>
      <c r="W306" t="str">
        <f t="shared" si="33"/>
        <v>100141085TDVME</v>
      </c>
      <c r="X306" t="str">
        <f t="shared" si="34"/>
        <v>0VME</v>
      </c>
    </row>
    <row r="307" spans="3:24" hidden="1" x14ac:dyDescent="0.2">
      <c r="C307">
        <v>1001</v>
      </c>
      <c r="D307" t="s">
        <v>199</v>
      </c>
      <c r="E307" t="s">
        <v>200</v>
      </c>
      <c r="F307" t="s">
        <v>486</v>
      </c>
      <c r="G307" s="1">
        <v>41085</v>
      </c>
      <c r="H307" t="s">
        <v>202</v>
      </c>
      <c r="I307">
        <v>34</v>
      </c>
      <c r="J307">
        <v>6.97</v>
      </c>
      <c r="K307" s="36">
        <v>0</v>
      </c>
      <c r="L307" s="36">
        <v>247.86</v>
      </c>
      <c r="M307">
        <v>0</v>
      </c>
      <c r="N307" t="s">
        <v>348</v>
      </c>
      <c r="O307" t="s">
        <v>348</v>
      </c>
      <c r="P307" t="s">
        <v>198</v>
      </c>
      <c r="Q307">
        <v>1</v>
      </c>
      <c r="R307" s="116">
        <f t="shared" si="28"/>
        <v>247.86</v>
      </c>
      <c r="S307">
        <f t="shared" si="29"/>
        <v>1727.5842</v>
      </c>
      <c r="T307" t="str">
        <f t="shared" si="30"/>
        <v>10014108530VME</v>
      </c>
      <c r="U307" t="str">
        <f t="shared" si="31"/>
        <v>14108530VME</v>
      </c>
      <c r="V307" t="str">
        <f t="shared" si="32"/>
        <v>141085TDVME</v>
      </c>
      <c r="W307" t="str">
        <f t="shared" si="33"/>
        <v>100141085TDVME</v>
      </c>
      <c r="X307" t="str">
        <f t="shared" si="34"/>
        <v>0VME</v>
      </c>
    </row>
    <row r="308" spans="3:24" hidden="1" x14ac:dyDescent="0.2">
      <c r="C308">
        <v>1001</v>
      </c>
      <c r="D308" t="s">
        <v>199</v>
      </c>
      <c r="E308" t="s">
        <v>200</v>
      </c>
      <c r="F308" t="s">
        <v>487</v>
      </c>
      <c r="G308" s="1">
        <v>41085</v>
      </c>
      <c r="H308" t="s">
        <v>202</v>
      </c>
      <c r="I308">
        <v>34</v>
      </c>
      <c r="J308">
        <v>6.97</v>
      </c>
      <c r="K308" s="36">
        <v>0</v>
      </c>
      <c r="L308" s="36">
        <v>4710.24</v>
      </c>
      <c r="M308">
        <v>0</v>
      </c>
      <c r="N308" t="s">
        <v>348</v>
      </c>
      <c r="O308" t="s">
        <v>348</v>
      </c>
      <c r="P308" t="s">
        <v>198</v>
      </c>
      <c r="Q308">
        <v>1</v>
      </c>
      <c r="R308" s="116">
        <f t="shared" si="28"/>
        <v>4710.24</v>
      </c>
      <c r="S308">
        <f t="shared" si="29"/>
        <v>32830.372799999997</v>
      </c>
      <c r="T308" t="str">
        <f t="shared" si="30"/>
        <v>10014108530VME</v>
      </c>
      <c r="U308" t="str">
        <f t="shared" si="31"/>
        <v>14108530VME</v>
      </c>
      <c r="V308" t="str">
        <f t="shared" si="32"/>
        <v>141085TDVME</v>
      </c>
      <c r="W308" t="str">
        <f t="shared" si="33"/>
        <v>100141085TDVME</v>
      </c>
      <c r="X308" t="str">
        <f t="shared" si="34"/>
        <v>0VME</v>
      </c>
    </row>
    <row r="309" spans="3:24" hidden="1" x14ac:dyDescent="0.2">
      <c r="C309">
        <v>1001</v>
      </c>
      <c r="D309" t="s">
        <v>199</v>
      </c>
      <c r="E309" t="s">
        <v>200</v>
      </c>
      <c r="F309" t="s">
        <v>488</v>
      </c>
      <c r="G309" s="1">
        <v>41085</v>
      </c>
      <c r="H309" t="s">
        <v>202</v>
      </c>
      <c r="I309">
        <v>34</v>
      </c>
      <c r="J309">
        <v>6.97</v>
      </c>
      <c r="K309" s="36">
        <v>0</v>
      </c>
      <c r="L309" s="36">
        <v>6960.62</v>
      </c>
      <c r="M309">
        <v>0</v>
      </c>
      <c r="N309" t="s">
        <v>348</v>
      </c>
      <c r="O309" t="s">
        <v>348</v>
      </c>
      <c r="P309" t="s">
        <v>198</v>
      </c>
      <c r="Q309">
        <v>1</v>
      </c>
      <c r="R309" s="116">
        <f t="shared" si="28"/>
        <v>6960.62</v>
      </c>
      <c r="S309">
        <f t="shared" si="29"/>
        <v>48515.521399999998</v>
      </c>
      <c r="T309" t="str">
        <f t="shared" si="30"/>
        <v>10014108530VME</v>
      </c>
      <c r="U309" t="str">
        <f t="shared" si="31"/>
        <v>14108530VME</v>
      </c>
      <c r="V309" t="str">
        <f t="shared" si="32"/>
        <v>141085TDVME</v>
      </c>
      <c r="W309" t="str">
        <f t="shared" si="33"/>
        <v>100141085TDVME</v>
      </c>
      <c r="X309" t="str">
        <f t="shared" si="34"/>
        <v>0VME</v>
      </c>
    </row>
    <row r="310" spans="3:24" hidden="1" x14ac:dyDescent="0.2">
      <c r="C310">
        <v>1001</v>
      </c>
      <c r="D310" t="s">
        <v>199</v>
      </c>
      <c r="E310" t="s">
        <v>200</v>
      </c>
      <c r="F310" t="s">
        <v>489</v>
      </c>
      <c r="G310" s="1">
        <v>41085</v>
      </c>
      <c r="H310" t="s">
        <v>202</v>
      </c>
      <c r="I310">
        <v>34</v>
      </c>
      <c r="J310">
        <v>6.97</v>
      </c>
      <c r="K310" s="36">
        <v>0</v>
      </c>
      <c r="L310" s="36">
        <v>290</v>
      </c>
      <c r="M310">
        <v>0</v>
      </c>
      <c r="N310" t="s">
        <v>348</v>
      </c>
      <c r="O310" t="s">
        <v>348</v>
      </c>
      <c r="P310" t="s">
        <v>198</v>
      </c>
      <c r="Q310">
        <v>1</v>
      </c>
      <c r="R310" s="116">
        <f t="shared" si="28"/>
        <v>290</v>
      </c>
      <c r="S310">
        <f t="shared" si="29"/>
        <v>2021.3</v>
      </c>
      <c r="T310" t="str">
        <f t="shared" si="30"/>
        <v>10014108530VME</v>
      </c>
      <c r="U310" t="str">
        <f t="shared" si="31"/>
        <v>14108530VME</v>
      </c>
      <c r="V310" t="str">
        <f t="shared" si="32"/>
        <v>141085TDVME</v>
      </c>
      <c r="W310" t="str">
        <f t="shared" si="33"/>
        <v>100141085TDVME</v>
      </c>
      <c r="X310" t="str">
        <f t="shared" si="34"/>
        <v>0VME</v>
      </c>
    </row>
    <row r="311" spans="3:24" hidden="1" x14ac:dyDescent="0.2">
      <c r="C311">
        <v>1001</v>
      </c>
      <c r="D311" t="s">
        <v>199</v>
      </c>
      <c r="E311" t="s">
        <v>200</v>
      </c>
      <c r="F311" t="s">
        <v>490</v>
      </c>
      <c r="G311" s="1">
        <v>41085</v>
      </c>
      <c r="H311" t="s">
        <v>202</v>
      </c>
      <c r="I311">
        <v>34</v>
      </c>
      <c r="J311">
        <v>6.97</v>
      </c>
      <c r="K311" s="36">
        <v>0</v>
      </c>
      <c r="L311" s="36">
        <v>1030</v>
      </c>
      <c r="M311">
        <v>0</v>
      </c>
      <c r="N311" t="s">
        <v>348</v>
      </c>
      <c r="O311" t="s">
        <v>348</v>
      </c>
      <c r="P311" t="s">
        <v>198</v>
      </c>
      <c r="Q311">
        <v>1</v>
      </c>
      <c r="R311" s="116">
        <f t="shared" si="28"/>
        <v>1030</v>
      </c>
      <c r="S311">
        <f t="shared" si="29"/>
        <v>7179.0999999999995</v>
      </c>
      <c r="T311" t="str">
        <f t="shared" si="30"/>
        <v>10014108530VME</v>
      </c>
      <c r="U311" t="str">
        <f t="shared" si="31"/>
        <v>14108530VME</v>
      </c>
      <c r="V311" t="str">
        <f t="shared" si="32"/>
        <v>141085TDVME</v>
      </c>
      <c r="W311" t="str">
        <f t="shared" si="33"/>
        <v>100141085TDVME</v>
      </c>
      <c r="X311" t="str">
        <f t="shared" si="34"/>
        <v>0VME</v>
      </c>
    </row>
    <row r="312" spans="3:24" hidden="1" x14ac:dyDescent="0.2">
      <c r="C312">
        <v>1001</v>
      </c>
      <c r="D312" t="s">
        <v>199</v>
      </c>
      <c r="E312" t="s">
        <v>200</v>
      </c>
      <c r="F312" t="s">
        <v>491</v>
      </c>
      <c r="G312" s="1">
        <v>41085</v>
      </c>
      <c r="H312" t="s">
        <v>202</v>
      </c>
      <c r="I312">
        <v>34</v>
      </c>
      <c r="J312">
        <v>6.97</v>
      </c>
      <c r="K312" s="36">
        <v>0</v>
      </c>
      <c r="L312" s="36">
        <v>7030</v>
      </c>
      <c r="M312">
        <v>0</v>
      </c>
      <c r="N312" t="s">
        <v>348</v>
      </c>
      <c r="O312" t="s">
        <v>348</v>
      </c>
      <c r="P312" t="s">
        <v>198</v>
      </c>
      <c r="Q312">
        <v>1</v>
      </c>
      <c r="R312" s="116">
        <f t="shared" si="28"/>
        <v>7030</v>
      </c>
      <c r="S312">
        <f t="shared" si="29"/>
        <v>48999.1</v>
      </c>
      <c r="T312" t="str">
        <f t="shared" si="30"/>
        <v>10014108530VME</v>
      </c>
      <c r="U312" t="str">
        <f t="shared" si="31"/>
        <v>14108530VME</v>
      </c>
      <c r="V312" t="str">
        <f t="shared" si="32"/>
        <v>141085TDVME</v>
      </c>
      <c r="W312" t="str">
        <f t="shared" si="33"/>
        <v>100141085TDVME</v>
      </c>
      <c r="X312" t="str">
        <f t="shared" si="34"/>
        <v>0VME</v>
      </c>
    </row>
    <row r="313" spans="3:24" hidden="1" x14ac:dyDescent="0.2">
      <c r="C313">
        <v>1001</v>
      </c>
      <c r="D313" t="s">
        <v>199</v>
      </c>
      <c r="E313" t="s">
        <v>200</v>
      </c>
      <c r="F313" t="s">
        <v>742</v>
      </c>
      <c r="G313" s="1">
        <v>41085</v>
      </c>
      <c r="H313" t="s">
        <v>202</v>
      </c>
      <c r="I313">
        <v>34</v>
      </c>
      <c r="J313">
        <v>6.97</v>
      </c>
      <c r="K313" s="36">
        <v>0</v>
      </c>
      <c r="L313" s="36">
        <v>3</v>
      </c>
      <c r="M313">
        <v>0</v>
      </c>
      <c r="N313" t="s">
        <v>348</v>
      </c>
      <c r="O313" t="s">
        <v>348</v>
      </c>
      <c r="P313" t="s">
        <v>198</v>
      </c>
      <c r="Q313">
        <v>1</v>
      </c>
      <c r="R313" s="116">
        <f t="shared" si="28"/>
        <v>3</v>
      </c>
      <c r="S313">
        <f t="shared" si="29"/>
        <v>20.91</v>
      </c>
      <c r="T313" t="str">
        <f t="shared" si="30"/>
        <v>10014108530VME</v>
      </c>
      <c r="U313" t="str">
        <f t="shared" si="31"/>
        <v>14108530VME</v>
      </c>
      <c r="V313" t="str">
        <f t="shared" si="32"/>
        <v>141085TDVME</v>
      </c>
      <c r="W313" t="str">
        <f t="shared" si="33"/>
        <v>100141085TDVME</v>
      </c>
      <c r="X313" t="str">
        <f t="shared" si="34"/>
        <v>0VME</v>
      </c>
    </row>
    <row r="314" spans="3:24" hidden="1" x14ac:dyDescent="0.2">
      <c r="C314">
        <v>1001</v>
      </c>
      <c r="D314" t="s">
        <v>199</v>
      </c>
      <c r="E314" t="s">
        <v>200</v>
      </c>
      <c r="F314" t="s">
        <v>492</v>
      </c>
      <c r="G314" s="1">
        <v>41085</v>
      </c>
      <c r="H314" t="s">
        <v>202</v>
      </c>
      <c r="I314">
        <v>34</v>
      </c>
      <c r="J314">
        <v>6.97</v>
      </c>
      <c r="K314" s="36">
        <v>0</v>
      </c>
      <c r="L314" s="36">
        <v>107883.31</v>
      </c>
      <c r="M314">
        <v>0</v>
      </c>
      <c r="N314" t="s">
        <v>348</v>
      </c>
      <c r="O314" t="s">
        <v>348</v>
      </c>
      <c r="P314" t="s">
        <v>198</v>
      </c>
      <c r="Q314">
        <v>1</v>
      </c>
      <c r="R314" s="116">
        <f t="shared" si="28"/>
        <v>107883.31</v>
      </c>
      <c r="S314">
        <f t="shared" si="29"/>
        <v>751946.6706999999</v>
      </c>
      <c r="T314" t="str">
        <f t="shared" si="30"/>
        <v>10014108530VME</v>
      </c>
      <c r="U314" t="str">
        <f t="shared" si="31"/>
        <v>14108530VME</v>
      </c>
      <c r="V314" t="str">
        <f t="shared" si="32"/>
        <v>141085TDVME</v>
      </c>
      <c r="W314" t="str">
        <f t="shared" si="33"/>
        <v>100141085TDVME</v>
      </c>
      <c r="X314" t="str">
        <f t="shared" si="34"/>
        <v>0VME</v>
      </c>
    </row>
    <row r="315" spans="3:24" hidden="1" x14ac:dyDescent="0.2">
      <c r="C315">
        <v>1001</v>
      </c>
      <c r="D315" t="s">
        <v>199</v>
      </c>
      <c r="E315" t="s">
        <v>200</v>
      </c>
      <c r="F315" t="s">
        <v>493</v>
      </c>
      <c r="G315" s="1">
        <v>41085</v>
      </c>
      <c r="H315" t="s">
        <v>202</v>
      </c>
      <c r="I315">
        <v>34</v>
      </c>
      <c r="J315">
        <v>6.97</v>
      </c>
      <c r="K315" s="36">
        <v>0</v>
      </c>
      <c r="L315" s="36">
        <v>3.75</v>
      </c>
      <c r="M315">
        <v>0</v>
      </c>
      <c r="N315" t="s">
        <v>348</v>
      </c>
      <c r="O315" t="s">
        <v>348</v>
      </c>
      <c r="P315" t="s">
        <v>198</v>
      </c>
      <c r="Q315">
        <v>1</v>
      </c>
      <c r="R315" s="116">
        <f t="shared" si="28"/>
        <v>3.75</v>
      </c>
      <c r="S315">
        <f t="shared" si="29"/>
        <v>26.137499999999999</v>
      </c>
      <c r="T315" t="str">
        <f t="shared" si="30"/>
        <v>10014108530VME</v>
      </c>
      <c r="U315" t="str">
        <f t="shared" si="31"/>
        <v>14108530VME</v>
      </c>
      <c r="V315" t="str">
        <f t="shared" si="32"/>
        <v>141085TDVME</v>
      </c>
      <c r="W315" t="str">
        <f t="shared" si="33"/>
        <v>100141085TDVME</v>
      </c>
      <c r="X315" t="str">
        <f t="shared" si="34"/>
        <v>0VME</v>
      </c>
    </row>
    <row r="316" spans="3:24" hidden="1" x14ac:dyDescent="0.2">
      <c r="C316">
        <v>1001</v>
      </c>
      <c r="D316" t="s">
        <v>199</v>
      </c>
      <c r="E316" t="s">
        <v>200</v>
      </c>
      <c r="F316" t="s">
        <v>494</v>
      </c>
      <c r="G316" s="1">
        <v>41085</v>
      </c>
      <c r="H316" t="s">
        <v>202</v>
      </c>
      <c r="I316">
        <v>34</v>
      </c>
      <c r="J316">
        <v>6.97</v>
      </c>
      <c r="K316" s="36">
        <v>0</v>
      </c>
      <c r="L316" s="36">
        <v>400</v>
      </c>
      <c r="M316">
        <v>0</v>
      </c>
      <c r="N316" t="s">
        <v>348</v>
      </c>
      <c r="O316" t="s">
        <v>348</v>
      </c>
      <c r="P316" t="s">
        <v>198</v>
      </c>
      <c r="Q316">
        <v>1</v>
      </c>
      <c r="R316" s="116">
        <f t="shared" si="28"/>
        <v>400</v>
      </c>
      <c r="S316">
        <f t="shared" si="29"/>
        <v>2788</v>
      </c>
      <c r="T316" t="str">
        <f t="shared" si="30"/>
        <v>10014108530VME</v>
      </c>
      <c r="U316" t="str">
        <f t="shared" si="31"/>
        <v>14108530VME</v>
      </c>
      <c r="V316" t="str">
        <f t="shared" si="32"/>
        <v>141085TDVME</v>
      </c>
      <c r="W316" t="str">
        <f t="shared" si="33"/>
        <v>100141085TDVME</v>
      </c>
      <c r="X316" t="str">
        <f t="shared" si="34"/>
        <v>0VME</v>
      </c>
    </row>
    <row r="317" spans="3:24" hidden="1" x14ac:dyDescent="0.2">
      <c r="C317">
        <v>1001</v>
      </c>
      <c r="D317" t="s">
        <v>199</v>
      </c>
      <c r="E317" t="s">
        <v>200</v>
      </c>
      <c r="F317" t="s">
        <v>834</v>
      </c>
      <c r="G317" s="1">
        <v>41085</v>
      </c>
      <c r="H317" t="s">
        <v>202</v>
      </c>
      <c r="I317">
        <v>34</v>
      </c>
      <c r="J317">
        <v>6.97</v>
      </c>
      <c r="K317" s="36">
        <v>0</v>
      </c>
      <c r="L317" s="36">
        <v>24797.85</v>
      </c>
      <c r="M317">
        <v>0</v>
      </c>
      <c r="N317" t="s">
        <v>348</v>
      </c>
      <c r="O317" t="s">
        <v>348</v>
      </c>
      <c r="P317" t="s">
        <v>198</v>
      </c>
      <c r="Q317">
        <v>1</v>
      </c>
      <c r="R317" s="116">
        <f t="shared" si="28"/>
        <v>24797.85</v>
      </c>
      <c r="S317">
        <f t="shared" si="29"/>
        <v>172841.01449999999</v>
      </c>
      <c r="T317" t="str">
        <f t="shared" si="30"/>
        <v>10014108530VME</v>
      </c>
      <c r="U317" t="str">
        <f t="shared" si="31"/>
        <v>14108530VME</v>
      </c>
      <c r="V317" t="str">
        <f t="shared" si="32"/>
        <v>141085TDVME</v>
      </c>
      <c r="W317" t="str">
        <f t="shared" si="33"/>
        <v>100141085TDVME</v>
      </c>
      <c r="X317" t="str">
        <f t="shared" si="34"/>
        <v>0VME</v>
      </c>
    </row>
    <row r="318" spans="3:24" hidden="1" x14ac:dyDescent="0.2">
      <c r="C318">
        <v>1001</v>
      </c>
      <c r="D318" t="s">
        <v>199</v>
      </c>
      <c r="E318" t="s">
        <v>200</v>
      </c>
      <c r="F318" t="s">
        <v>496</v>
      </c>
      <c r="G318" s="1">
        <v>41085</v>
      </c>
      <c r="H318" t="s">
        <v>202</v>
      </c>
      <c r="I318">
        <v>34</v>
      </c>
      <c r="J318">
        <v>6.97</v>
      </c>
      <c r="K318" s="36">
        <v>0</v>
      </c>
      <c r="L318" s="36">
        <v>30</v>
      </c>
      <c r="M318">
        <v>0</v>
      </c>
      <c r="N318" t="s">
        <v>348</v>
      </c>
      <c r="O318" t="s">
        <v>348</v>
      </c>
      <c r="P318" t="s">
        <v>198</v>
      </c>
      <c r="Q318">
        <v>1</v>
      </c>
      <c r="R318" s="116">
        <f t="shared" si="28"/>
        <v>30</v>
      </c>
      <c r="S318">
        <f t="shared" si="29"/>
        <v>209.1</v>
      </c>
      <c r="T318" t="str">
        <f t="shared" si="30"/>
        <v>10014108530VME</v>
      </c>
      <c r="U318" t="str">
        <f t="shared" si="31"/>
        <v>14108530VME</v>
      </c>
      <c r="V318" t="str">
        <f t="shared" si="32"/>
        <v>141085TDVME</v>
      </c>
      <c r="W318" t="str">
        <f t="shared" si="33"/>
        <v>100141085TDVME</v>
      </c>
      <c r="X318" t="str">
        <f t="shared" si="34"/>
        <v>0VME</v>
      </c>
    </row>
    <row r="319" spans="3:24" hidden="1" x14ac:dyDescent="0.2">
      <c r="C319">
        <v>1001</v>
      </c>
      <c r="D319" t="s">
        <v>199</v>
      </c>
      <c r="E319" t="s">
        <v>200</v>
      </c>
      <c r="F319" t="s">
        <v>497</v>
      </c>
      <c r="G319" s="1">
        <v>41085</v>
      </c>
      <c r="H319" t="s">
        <v>202</v>
      </c>
      <c r="I319">
        <v>34</v>
      </c>
      <c r="J319">
        <v>6.97</v>
      </c>
      <c r="K319" s="36">
        <v>0</v>
      </c>
      <c r="L319" s="36">
        <v>416.05</v>
      </c>
      <c r="M319">
        <v>0</v>
      </c>
      <c r="N319" t="s">
        <v>348</v>
      </c>
      <c r="O319" t="s">
        <v>348</v>
      </c>
      <c r="P319" t="s">
        <v>198</v>
      </c>
      <c r="Q319">
        <v>1</v>
      </c>
      <c r="R319" s="116">
        <f t="shared" si="28"/>
        <v>416.05</v>
      </c>
      <c r="S319">
        <f t="shared" si="29"/>
        <v>2899.8685</v>
      </c>
      <c r="T319" t="str">
        <f t="shared" si="30"/>
        <v>10014108530VME</v>
      </c>
      <c r="U319" t="str">
        <f t="shared" si="31"/>
        <v>14108530VME</v>
      </c>
      <c r="V319" t="str">
        <f t="shared" si="32"/>
        <v>141085TDVME</v>
      </c>
      <c r="W319" t="str">
        <f t="shared" si="33"/>
        <v>100141085TDVME</v>
      </c>
      <c r="X319" t="str">
        <f t="shared" si="34"/>
        <v>0VME</v>
      </c>
    </row>
    <row r="320" spans="3:24" hidden="1" x14ac:dyDescent="0.2">
      <c r="C320">
        <v>1001</v>
      </c>
      <c r="D320" t="s">
        <v>199</v>
      </c>
      <c r="E320" t="s">
        <v>200</v>
      </c>
      <c r="F320" t="s">
        <v>498</v>
      </c>
      <c r="G320" s="1">
        <v>41085</v>
      </c>
      <c r="H320" t="s">
        <v>202</v>
      </c>
      <c r="I320">
        <v>34</v>
      </c>
      <c r="J320">
        <v>6.97</v>
      </c>
      <c r="K320" s="36">
        <v>0</v>
      </c>
      <c r="L320" s="36">
        <v>12502.15</v>
      </c>
      <c r="M320">
        <v>0</v>
      </c>
      <c r="N320" t="s">
        <v>348</v>
      </c>
      <c r="O320" t="s">
        <v>348</v>
      </c>
      <c r="P320" t="s">
        <v>198</v>
      </c>
      <c r="Q320">
        <v>1</v>
      </c>
      <c r="R320" s="116">
        <f t="shared" si="28"/>
        <v>12502.15</v>
      </c>
      <c r="S320">
        <f t="shared" si="29"/>
        <v>87139.985499999995</v>
      </c>
      <c r="T320" t="str">
        <f t="shared" si="30"/>
        <v>10014108530VME</v>
      </c>
      <c r="U320" t="str">
        <f t="shared" si="31"/>
        <v>14108530VME</v>
      </c>
      <c r="V320" t="str">
        <f t="shared" si="32"/>
        <v>141085TDVME</v>
      </c>
      <c r="W320" t="str">
        <f t="shared" si="33"/>
        <v>100141085TDVME</v>
      </c>
      <c r="X320" t="str">
        <f t="shared" si="34"/>
        <v>0VME</v>
      </c>
    </row>
    <row r="321" spans="3:24" hidden="1" x14ac:dyDescent="0.2">
      <c r="C321">
        <v>1001</v>
      </c>
      <c r="D321" t="s">
        <v>199</v>
      </c>
      <c r="E321" t="s">
        <v>200</v>
      </c>
      <c r="F321" t="s">
        <v>499</v>
      </c>
      <c r="G321" s="1">
        <v>41085</v>
      </c>
      <c r="H321" t="s">
        <v>202</v>
      </c>
      <c r="I321">
        <v>34</v>
      </c>
      <c r="J321">
        <v>6.97</v>
      </c>
      <c r="K321" s="36">
        <v>0</v>
      </c>
      <c r="L321" s="36">
        <v>66.849999999999994</v>
      </c>
      <c r="M321">
        <v>0</v>
      </c>
      <c r="N321" t="s">
        <v>348</v>
      </c>
      <c r="O321" t="s">
        <v>348</v>
      </c>
      <c r="P321" t="s">
        <v>198</v>
      </c>
      <c r="Q321">
        <v>1</v>
      </c>
      <c r="R321" s="116">
        <f t="shared" si="28"/>
        <v>66.849999999999994</v>
      </c>
      <c r="S321">
        <f t="shared" si="29"/>
        <v>465.94449999999995</v>
      </c>
      <c r="T321" t="str">
        <f t="shared" si="30"/>
        <v>10014108530VME</v>
      </c>
      <c r="U321" t="str">
        <f t="shared" si="31"/>
        <v>14108530VME</v>
      </c>
      <c r="V321" t="str">
        <f t="shared" si="32"/>
        <v>141085TDVME</v>
      </c>
      <c r="W321" t="str">
        <f t="shared" si="33"/>
        <v>100141085TDVME</v>
      </c>
      <c r="X321" t="str">
        <f t="shared" si="34"/>
        <v>0VME</v>
      </c>
    </row>
    <row r="322" spans="3:24" hidden="1" x14ac:dyDescent="0.2">
      <c r="C322">
        <v>1001</v>
      </c>
      <c r="D322" t="s">
        <v>199</v>
      </c>
      <c r="E322" t="s">
        <v>200</v>
      </c>
      <c r="F322" t="s">
        <v>500</v>
      </c>
      <c r="G322" s="1">
        <v>41085</v>
      </c>
      <c r="H322" t="s">
        <v>202</v>
      </c>
      <c r="I322">
        <v>34</v>
      </c>
      <c r="J322">
        <v>6.97</v>
      </c>
      <c r="K322" s="36">
        <v>0</v>
      </c>
      <c r="L322" s="36">
        <v>90.39</v>
      </c>
      <c r="M322">
        <v>0</v>
      </c>
      <c r="N322" t="s">
        <v>348</v>
      </c>
      <c r="O322" t="s">
        <v>348</v>
      </c>
      <c r="P322" t="s">
        <v>198</v>
      </c>
      <c r="Q322">
        <v>1</v>
      </c>
      <c r="R322" s="116">
        <f t="shared" si="28"/>
        <v>90.39</v>
      </c>
      <c r="S322">
        <f t="shared" si="29"/>
        <v>630.01829999999995</v>
      </c>
      <c r="T322" t="str">
        <f t="shared" si="30"/>
        <v>10014108530VME</v>
      </c>
      <c r="U322" t="str">
        <f t="shared" si="31"/>
        <v>14108530VME</v>
      </c>
      <c r="V322" t="str">
        <f t="shared" si="32"/>
        <v>141085TDVME</v>
      </c>
      <c r="W322" t="str">
        <f t="shared" si="33"/>
        <v>100141085TDVME</v>
      </c>
      <c r="X322" t="str">
        <f t="shared" si="34"/>
        <v>0VME</v>
      </c>
    </row>
    <row r="323" spans="3:24" hidden="1" x14ac:dyDescent="0.2">
      <c r="C323">
        <v>1001</v>
      </c>
      <c r="D323" t="s">
        <v>199</v>
      </c>
      <c r="E323" t="s">
        <v>200</v>
      </c>
      <c r="F323" t="s">
        <v>501</v>
      </c>
      <c r="G323" s="1">
        <v>41085</v>
      </c>
      <c r="H323" t="s">
        <v>202</v>
      </c>
      <c r="I323">
        <v>34</v>
      </c>
      <c r="J323">
        <v>6.97</v>
      </c>
      <c r="K323" s="36">
        <v>0</v>
      </c>
      <c r="L323" s="36">
        <v>200</v>
      </c>
      <c r="M323">
        <v>0</v>
      </c>
      <c r="N323" t="s">
        <v>348</v>
      </c>
      <c r="O323" t="s">
        <v>348</v>
      </c>
      <c r="P323" t="s">
        <v>198</v>
      </c>
      <c r="Q323">
        <v>1</v>
      </c>
      <c r="R323" s="116">
        <f t="shared" si="28"/>
        <v>200</v>
      </c>
      <c r="S323">
        <f t="shared" si="29"/>
        <v>1394</v>
      </c>
      <c r="T323" t="str">
        <f t="shared" si="30"/>
        <v>10014108530VME</v>
      </c>
      <c r="U323" t="str">
        <f t="shared" si="31"/>
        <v>14108530VME</v>
      </c>
      <c r="V323" t="str">
        <f t="shared" si="32"/>
        <v>141085TDVME</v>
      </c>
      <c r="W323" t="str">
        <f t="shared" si="33"/>
        <v>100141085TDVME</v>
      </c>
      <c r="X323" t="str">
        <f t="shared" si="34"/>
        <v>0VME</v>
      </c>
    </row>
    <row r="324" spans="3:24" hidden="1" x14ac:dyDescent="0.2">
      <c r="C324">
        <v>1001</v>
      </c>
      <c r="D324" t="s">
        <v>199</v>
      </c>
      <c r="E324" t="s">
        <v>200</v>
      </c>
      <c r="F324" t="s">
        <v>502</v>
      </c>
      <c r="G324" s="1">
        <v>41085</v>
      </c>
      <c r="H324" t="s">
        <v>202</v>
      </c>
      <c r="I324">
        <v>34</v>
      </c>
      <c r="J324">
        <v>6.97</v>
      </c>
      <c r="K324" s="36">
        <v>0</v>
      </c>
      <c r="L324" s="36">
        <v>14829.76</v>
      </c>
      <c r="M324">
        <v>0</v>
      </c>
      <c r="N324" t="s">
        <v>348</v>
      </c>
      <c r="O324" t="s">
        <v>348</v>
      </c>
      <c r="P324" t="s">
        <v>198</v>
      </c>
      <c r="Q324">
        <v>1</v>
      </c>
      <c r="R324" s="116">
        <f t="shared" si="28"/>
        <v>14829.76</v>
      </c>
      <c r="S324">
        <f t="shared" si="29"/>
        <v>103363.42719999999</v>
      </c>
      <c r="T324" t="str">
        <f t="shared" si="30"/>
        <v>10014108530VME</v>
      </c>
      <c r="U324" t="str">
        <f t="shared" si="31"/>
        <v>14108530VME</v>
      </c>
      <c r="V324" t="str">
        <f t="shared" si="32"/>
        <v>141085TDVME</v>
      </c>
      <c r="W324" t="str">
        <f t="shared" si="33"/>
        <v>100141085TDVME</v>
      </c>
      <c r="X324" t="str">
        <f t="shared" si="34"/>
        <v>0VME</v>
      </c>
    </row>
    <row r="325" spans="3:24" hidden="1" x14ac:dyDescent="0.2">
      <c r="C325">
        <v>1001</v>
      </c>
      <c r="D325" t="s">
        <v>199</v>
      </c>
      <c r="E325" t="s">
        <v>200</v>
      </c>
      <c r="F325" t="s">
        <v>503</v>
      </c>
      <c r="G325" s="1">
        <v>41085</v>
      </c>
      <c r="H325" t="s">
        <v>202</v>
      </c>
      <c r="I325">
        <v>34</v>
      </c>
      <c r="J325">
        <v>6.97</v>
      </c>
      <c r="K325" s="36">
        <v>0</v>
      </c>
      <c r="L325" s="36">
        <v>6041.98</v>
      </c>
      <c r="M325">
        <v>0</v>
      </c>
      <c r="N325" t="s">
        <v>348</v>
      </c>
      <c r="O325" t="s">
        <v>348</v>
      </c>
      <c r="P325" t="s">
        <v>198</v>
      </c>
      <c r="Q325">
        <v>1</v>
      </c>
      <c r="R325" s="116">
        <f t="shared" si="28"/>
        <v>6041.98</v>
      </c>
      <c r="S325">
        <f t="shared" si="29"/>
        <v>42112.600599999998</v>
      </c>
      <c r="T325" t="str">
        <f t="shared" si="30"/>
        <v>10014108530VME</v>
      </c>
      <c r="U325" t="str">
        <f t="shared" si="31"/>
        <v>14108530VME</v>
      </c>
      <c r="V325" t="str">
        <f t="shared" si="32"/>
        <v>141085TDVME</v>
      </c>
      <c r="W325" t="str">
        <f t="shared" si="33"/>
        <v>100141085TDVME</v>
      </c>
      <c r="X325" t="str">
        <f t="shared" si="34"/>
        <v>0VME</v>
      </c>
    </row>
    <row r="326" spans="3:24" hidden="1" x14ac:dyDescent="0.2">
      <c r="C326">
        <v>1001</v>
      </c>
      <c r="D326" t="s">
        <v>199</v>
      </c>
      <c r="E326" t="s">
        <v>200</v>
      </c>
      <c r="F326" t="s">
        <v>504</v>
      </c>
      <c r="G326" s="1">
        <v>41085</v>
      </c>
      <c r="H326" t="s">
        <v>202</v>
      </c>
      <c r="I326">
        <v>34</v>
      </c>
      <c r="J326">
        <v>6.97</v>
      </c>
      <c r="K326" s="36">
        <v>0</v>
      </c>
      <c r="L326" s="36">
        <v>0.54</v>
      </c>
      <c r="M326">
        <v>0</v>
      </c>
      <c r="N326" t="s">
        <v>348</v>
      </c>
      <c r="O326" t="s">
        <v>348</v>
      </c>
      <c r="P326" t="s">
        <v>198</v>
      </c>
      <c r="Q326">
        <v>1</v>
      </c>
      <c r="R326" s="116">
        <f t="shared" si="28"/>
        <v>0.54</v>
      </c>
      <c r="S326">
        <f t="shared" si="29"/>
        <v>3.7638000000000003</v>
      </c>
      <c r="T326" t="str">
        <f t="shared" si="30"/>
        <v>10014108530VME</v>
      </c>
      <c r="U326" t="str">
        <f t="shared" si="31"/>
        <v>14108530VME</v>
      </c>
      <c r="V326" t="str">
        <f t="shared" si="32"/>
        <v>141085TDVME</v>
      </c>
      <c r="W326" t="str">
        <f t="shared" si="33"/>
        <v>100141085TDVME</v>
      </c>
      <c r="X326" t="str">
        <f t="shared" si="34"/>
        <v>0VME</v>
      </c>
    </row>
    <row r="327" spans="3:24" hidden="1" x14ac:dyDescent="0.2">
      <c r="C327">
        <v>1001</v>
      </c>
      <c r="D327" t="s">
        <v>199</v>
      </c>
      <c r="E327" t="s">
        <v>226</v>
      </c>
      <c r="F327" t="s">
        <v>862</v>
      </c>
      <c r="G327" s="1">
        <v>41085</v>
      </c>
      <c r="H327" t="s">
        <v>202</v>
      </c>
      <c r="I327">
        <v>34</v>
      </c>
      <c r="J327">
        <v>6.86</v>
      </c>
      <c r="K327" s="36">
        <v>0</v>
      </c>
      <c r="L327" s="36">
        <v>3629.12</v>
      </c>
      <c r="M327">
        <v>0</v>
      </c>
      <c r="N327" t="s">
        <v>348</v>
      </c>
      <c r="O327" t="s">
        <v>348</v>
      </c>
      <c r="P327" t="s">
        <v>198</v>
      </c>
      <c r="Q327">
        <v>1</v>
      </c>
      <c r="R327" s="116">
        <f t="shared" si="28"/>
        <v>3629.12</v>
      </c>
      <c r="S327">
        <f t="shared" si="29"/>
        <v>24895.763200000001</v>
      </c>
      <c r="T327" t="str">
        <f t="shared" si="30"/>
        <v>10014108531VME</v>
      </c>
      <c r="U327" t="str">
        <f t="shared" si="31"/>
        <v>14108531VME</v>
      </c>
      <c r="V327" t="str">
        <f t="shared" si="32"/>
        <v>141085TDVME</v>
      </c>
      <c r="W327" t="str">
        <f t="shared" si="33"/>
        <v>100141085TDVME</v>
      </c>
      <c r="X327" t="str">
        <f t="shared" si="34"/>
        <v>0VME</v>
      </c>
    </row>
    <row r="328" spans="3:24" hidden="1" x14ac:dyDescent="0.2">
      <c r="C328">
        <v>1001</v>
      </c>
      <c r="D328" t="s">
        <v>199</v>
      </c>
      <c r="E328" t="s">
        <v>226</v>
      </c>
      <c r="F328" t="s">
        <v>761</v>
      </c>
      <c r="G328" s="1">
        <v>41085</v>
      </c>
      <c r="H328" t="s">
        <v>204</v>
      </c>
      <c r="I328">
        <v>34</v>
      </c>
      <c r="J328">
        <v>6.9589999999999996</v>
      </c>
      <c r="K328" s="36">
        <v>100000</v>
      </c>
      <c r="L328" s="36">
        <v>0</v>
      </c>
      <c r="M328">
        <v>0</v>
      </c>
      <c r="N328" t="s">
        <v>348</v>
      </c>
      <c r="O328" t="s">
        <v>348</v>
      </c>
      <c r="P328" t="s">
        <v>198</v>
      </c>
      <c r="Q328">
        <v>1</v>
      </c>
      <c r="R328" s="116">
        <f t="shared" ref="R328:R391" si="35">+L328+K328</f>
        <v>100000</v>
      </c>
      <c r="S328">
        <f t="shared" ref="S328:S391" si="36">+R328*J328</f>
        <v>695900</v>
      </c>
      <c r="T328" t="str">
        <f t="shared" ref="T328:T391" si="37">+C328&amp;G328&amp;E328&amp;H328</f>
        <v>10014108531CME</v>
      </c>
      <c r="U328" t="str">
        <f t="shared" ref="U328:U391" si="38">IF(C328=10001,"4"&amp;G328&amp;E328&amp;H328,LEFT(C328,1)&amp;G328&amp;E328&amp;H328)</f>
        <v>14108531CME</v>
      </c>
      <c r="V328" t="str">
        <f t="shared" ref="V328:V391" si="39">+LEFT(C328,1)&amp;G328&amp;IF(OR(E328="30",E328="31",E328="32"),"TD","")&amp;H328</f>
        <v>141085TDCME</v>
      </c>
      <c r="W328" t="str">
        <f t="shared" ref="W328:W391" si="40">C328&amp;G328&amp;IF(OR(E328="30",E328="31",E328="32"),"TD","")&amp;H328</f>
        <v>100141085TDCME</v>
      </c>
      <c r="X328" t="str">
        <f t="shared" ref="X328:X391" si="41">M328&amp;H328</f>
        <v>0CME</v>
      </c>
    </row>
    <row r="329" spans="3:24" hidden="1" x14ac:dyDescent="0.2">
      <c r="C329">
        <v>1001</v>
      </c>
      <c r="D329" t="s">
        <v>199</v>
      </c>
      <c r="E329" t="s">
        <v>226</v>
      </c>
      <c r="F329" t="s">
        <v>882</v>
      </c>
      <c r="G329" s="1">
        <v>41085</v>
      </c>
      <c r="H329" t="s">
        <v>204</v>
      </c>
      <c r="I329">
        <v>34</v>
      </c>
      <c r="J329">
        <v>6.91</v>
      </c>
      <c r="K329" s="36">
        <v>47945.53</v>
      </c>
      <c r="L329" s="36">
        <v>0</v>
      </c>
      <c r="M329">
        <v>0</v>
      </c>
      <c r="N329" t="s">
        <v>348</v>
      </c>
      <c r="O329" t="s">
        <v>348</v>
      </c>
      <c r="P329" t="s">
        <v>198</v>
      </c>
      <c r="Q329">
        <v>1</v>
      </c>
      <c r="R329" s="116">
        <f t="shared" si="35"/>
        <v>47945.53</v>
      </c>
      <c r="S329">
        <f t="shared" si="36"/>
        <v>331303.61229999998</v>
      </c>
      <c r="T329" t="str">
        <f t="shared" si="37"/>
        <v>10014108531CME</v>
      </c>
      <c r="U329" t="str">
        <f t="shared" si="38"/>
        <v>14108531CME</v>
      </c>
      <c r="V329" t="str">
        <f t="shared" si="39"/>
        <v>141085TDCME</v>
      </c>
      <c r="W329" t="str">
        <f t="shared" si="40"/>
        <v>100141085TDCME</v>
      </c>
      <c r="X329" t="str">
        <f t="shared" si="41"/>
        <v>0CME</v>
      </c>
    </row>
    <row r="330" spans="3:24" hidden="1" x14ac:dyDescent="0.2">
      <c r="C330">
        <v>1001</v>
      </c>
      <c r="D330" t="s">
        <v>199</v>
      </c>
      <c r="E330" t="s">
        <v>226</v>
      </c>
      <c r="F330" t="s">
        <v>863</v>
      </c>
      <c r="G330" s="1">
        <v>41085</v>
      </c>
      <c r="H330" t="s">
        <v>204</v>
      </c>
      <c r="I330">
        <v>34</v>
      </c>
      <c r="J330">
        <v>6.92</v>
      </c>
      <c r="K330" s="36">
        <v>5043</v>
      </c>
      <c r="L330" s="36">
        <v>0</v>
      </c>
      <c r="M330">
        <v>0</v>
      </c>
      <c r="N330" t="s">
        <v>348</v>
      </c>
      <c r="O330" t="s">
        <v>348</v>
      </c>
      <c r="P330" t="s">
        <v>198</v>
      </c>
      <c r="Q330">
        <v>1</v>
      </c>
      <c r="R330" s="116">
        <f t="shared" si="35"/>
        <v>5043</v>
      </c>
      <c r="S330">
        <f t="shared" si="36"/>
        <v>34897.56</v>
      </c>
      <c r="T330" t="str">
        <f t="shared" si="37"/>
        <v>10014108531CME</v>
      </c>
      <c r="U330" t="str">
        <f t="shared" si="38"/>
        <v>14108531CME</v>
      </c>
      <c r="V330" t="str">
        <f t="shared" si="39"/>
        <v>141085TDCME</v>
      </c>
      <c r="W330" t="str">
        <f t="shared" si="40"/>
        <v>100141085TDCME</v>
      </c>
      <c r="X330" t="str">
        <f t="shared" si="41"/>
        <v>0CME</v>
      </c>
    </row>
    <row r="331" spans="3:24" hidden="1" x14ac:dyDescent="0.2">
      <c r="C331">
        <v>1001</v>
      </c>
      <c r="D331" t="s">
        <v>199</v>
      </c>
      <c r="E331" t="s">
        <v>226</v>
      </c>
      <c r="F331" t="s">
        <v>817</v>
      </c>
      <c r="G331" s="1">
        <v>41085</v>
      </c>
      <c r="H331" t="s">
        <v>204</v>
      </c>
      <c r="I331">
        <v>34</v>
      </c>
      <c r="J331">
        <v>6.93</v>
      </c>
      <c r="K331" s="36">
        <v>37000</v>
      </c>
      <c r="L331" s="36">
        <v>0</v>
      </c>
      <c r="M331">
        <v>0</v>
      </c>
      <c r="N331" t="s">
        <v>348</v>
      </c>
      <c r="O331" t="s">
        <v>348</v>
      </c>
      <c r="P331" t="s">
        <v>198</v>
      </c>
      <c r="Q331">
        <v>1</v>
      </c>
      <c r="R331" s="116">
        <f t="shared" si="35"/>
        <v>37000</v>
      </c>
      <c r="S331">
        <f t="shared" si="36"/>
        <v>256410</v>
      </c>
      <c r="T331" t="str">
        <f t="shared" si="37"/>
        <v>10014108531CME</v>
      </c>
      <c r="U331" t="str">
        <f t="shared" si="38"/>
        <v>14108531CME</v>
      </c>
      <c r="V331" t="str">
        <f t="shared" si="39"/>
        <v>141085TDCME</v>
      </c>
      <c r="W331" t="str">
        <f t="shared" si="40"/>
        <v>100141085TDCME</v>
      </c>
      <c r="X331" t="str">
        <f t="shared" si="41"/>
        <v>0CME</v>
      </c>
    </row>
    <row r="332" spans="3:24" hidden="1" x14ac:dyDescent="0.2">
      <c r="C332">
        <v>1001</v>
      </c>
      <c r="D332" t="s">
        <v>199</v>
      </c>
      <c r="E332" t="s">
        <v>226</v>
      </c>
      <c r="F332" t="s">
        <v>818</v>
      </c>
      <c r="G332" s="1">
        <v>41085</v>
      </c>
      <c r="H332" t="s">
        <v>202</v>
      </c>
      <c r="I332">
        <v>34</v>
      </c>
      <c r="J332">
        <v>6.89</v>
      </c>
      <c r="K332" s="36">
        <v>0</v>
      </c>
      <c r="L332" s="36">
        <v>7000</v>
      </c>
      <c r="M332">
        <v>0</v>
      </c>
      <c r="N332" t="s">
        <v>348</v>
      </c>
      <c r="O332" t="s">
        <v>348</v>
      </c>
      <c r="P332" t="s">
        <v>198</v>
      </c>
      <c r="Q332">
        <v>1</v>
      </c>
      <c r="R332" s="116">
        <f t="shared" si="35"/>
        <v>7000</v>
      </c>
      <c r="S332">
        <f t="shared" si="36"/>
        <v>48230</v>
      </c>
      <c r="T332" t="str">
        <f t="shared" si="37"/>
        <v>10014108531VME</v>
      </c>
      <c r="U332" t="str">
        <f t="shared" si="38"/>
        <v>14108531VME</v>
      </c>
      <c r="V332" t="str">
        <f t="shared" si="39"/>
        <v>141085TDVME</v>
      </c>
      <c r="W332" t="str">
        <f t="shared" si="40"/>
        <v>100141085TDVME</v>
      </c>
      <c r="X332" t="str">
        <f t="shared" si="41"/>
        <v>0VME</v>
      </c>
    </row>
    <row r="333" spans="3:24" hidden="1" x14ac:dyDescent="0.2">
      <c r="C333">
        <v>1001</v>
      </c>
      <c r="D333" t="s">
        <v>199</v>
      </c>
      <c r="E333" t="s">
        <v>226</v>
      </c>
      <c r="F333" t="s">
        <v>819</v>
      </c>
      <c r="G333" s="1">
        <v>41085</v>
      </c>
      <c r="H333" t="s">
        <v>204</v>
      </c>
      <c r="I333">
        <v>34</v>
      </c>
      <c r="J333">
        <v>6.9349999999999996</v>
      </c>
      <c r="K333" s="36">
        <v>50000</v>
      </c>
      <c r="L333" s="36">
        <v>0</v>
      </c>
      <c r="M333">
        <v>0</v>
      </c>
      <c r="N333" t="s">
        <v>348</v>
      </c>
      <c r="O333" t="s">
        <v>348</v>
      </c>
      <c r="P333" t="s">
        <v>198</v>
      </c>
      <c r="Q333">
        <v>1</v>
      </c>
      <c r="R333" s="116">
        <f t="shared" si="35"/>
        <v>50000</v>
      </c>
      <c r="S333">
        <f t="shared" si="36"/>
        <v>346750</v>
      </c>
      <c r="T333" t="str">
        <f t="shared" si="37"/>
        <v>10014108531CME</v>
      </c>
      <c r="U333" t="str">
        <f t="shared" si="38"/>
        <v>14108531CME</v>
      </c>
      <c r="V333" t="str">
        <f t="shared" si="39"/>
        <v>141085TDCME</v>
      </c>
      <c r="W333" t="str">
        <f t="shared" si="40"/>
        <v>100141085TDCME</v>
      </c>
      <c r="X333" t="str">
        <f t="shared" si="41"/>
        <v>0CME</v>
      </c>
    </row>
    <row r="334" spans="3:24" hidden="1" x14ac:dyDescent="0.2">
      <c r="C334">
        <v>1001</v>
      </c>
      <c r="D334" t="s">
        <v>199</v>
      </c>
      <c r="E334" t="s">
        <v>226</v>
      </c>
      <c r="F334" t="s">
        <v>820</v>
      </c>
      <c r="G334" s="1">
        <v>41085</v>
      </c>
      <c r="H334" t="s">
        <v>202</v>
      </c>
      <c r="I334">
        <v>34</v>
      </c>
      <c r="J334">
        <v>6.95</v>
      </c>
      <c r="K334" s="36">
        <v>0</v>
      </c>
      <c r="L334" s="36">
        <v>3430</v>
      </c>
      <c r="M334">
        <v>0</v>
      </c>
      <c r="N334" t="s">
        <v>348</v>
      </c>
      <c r="O334" t="s">
        <v>348</v>
      </c>
      <c r="P334" t="s">
        <v>198</v>
      </c>
      <c r="Q334">
        <v>1</v>
      </c>
      <c r="R334" s="116">
        <f t="shared" si="35"/>
        <v>3430</v>
      </c>
      <c r="S334">
        <f t="shared" si="36"/>
        <v>23838.5</v>
      </c>
      <c r="T334" t="str">
        <f t="shared" si="37"/>
        <v>10014108531VME</v>
      </c>
      <c r="U334" t="str">
        <f t="shared" si="38"/>
        <v>14108531VME</v>
      </c>
      <c r="V334" t="str">
        <f t="shared" si="39"/>
        <v>141085TDVME</v>
      </c>
      <c r="W334" t="str">
        <f t="shared" si="40"/>
        <v>100141085TDVME</v>
      </c>
      <c r="X334" t="str">
        <f t="shared" si="41"/>
        <v>0VME</v>
      </c>
    </row>
    <row r="335" spans="3:24" hidden="1" x14ac:dyDescent="0.2">
      <c r="C335">
        <v>1001</v>
      </c>
      <c r="D335" t="s">
        <v>199</v>
      </c>
      <c r="E335" t="s">
        <v>226</v>
      </c>
      <c r="F335" t="s">
        <v>821</v>
      </c>
      <c r="G335" s="1">
        <v>41085</v>
      </c>
      <c r="H335" t="s">
        <v>202</v>
      </c>
      <c r="I335">
        <v>34</v>
      </c>
      <c r="J335">
        <v>6.9619999999999997</v>
      </c>
      <c r="K335" s="36">
        <v>0</v>
      </c>
      <c r="L335" s="36">
        <v>7188.19</v>
      </c>
      <c r="M335">
        <v>0</v>
      </c>
      <c r="N335" t="s">
        <v>348</v>
      </c>
      <c r="O335" t="s">
        <v>348</v>
      </c>
      <c r="P335" t="s">
        <v>198</v>
      </c>
      <c r="Q335">
        <v>1</v>
      </c>
      <c r="R335" s="116">
        <f t="shared" si="35"/>
        <v>7188.19</v>
      </c>
      <c r="S335">
        <f t="shared" si="36"/>
        <v>50044.178779999995</v>
      </c>
      <c r="T335" t="str">
        <f t="shared" si="37"/>
        <v>10014108531VME</v>
      </c>
      <c r="U335" t="str">
        <f t="shared" si="38"/>
        <v>14108531VME</v>
      </c>
      <c r="V335" t="str">
        <f t="shared" si="39"/>
        <v>141085TDVME</v>
      </c>
      <c r="W335" t="str">
        <f t="shared" si="40"/>
        <v>100141085TDVME</v>
      </c>
      <c r="X335" t="str">
        <f t="shared" si="41"/>
        <v>0VME</v>
      </c>
    </row>
    <row r="336" spans="3:24" hidden="1" x14ac:dyDescent="0.2">
      <c r="C336">
        <v>1001</v>
      </c>
      <c r="D336" t="s">
        <v>199</v>
      </c>
      <c r="E336" t="s">
        <v>200</v>
      </c>
      <c r="F336" t="s">
        <v>505</v>
      </c>
      <c r="G336" s="1">
        <v>41085</v>
      </c>
      <c r="H336" t="s">
        <v>204</v>
      </c>
      <c r="I336">
        <v>34</v>
      </c>
      <c r="J336">
        <v>6.85</v>
      </c>
      <c r="K336" s="36">
        <v>51.09</v>
      </c>
      <c r="L336" s="36">
        <v>0</v>
      </c>
      <c r="M336">
        <v>0</v>
      </c>
      <c r="N336" t="s">
        <v>430</v>
      </c>
      <c r="O336" t="s">
        <v>430</v>
      </c>
      <c r="P336" t="s">
        <v>198</v>
      </c>
      <c r="Q336">
        <v>1</v>
      </c>
      <c r="R336" s="116">
        <f t="shared" si="35"/>
        <v>51.09</v>
      </c>
      <c r="S336">
        <f t="shared" si="36"/>
        <v>349.9665</v>
      </c>
      <c r="T336" t="str">
        <f t="shared" si="37"/>
        <v>10014108530CME</v>
      </c>
      <c r="U336" t="str">
        <f t="shared" si="38"/>
        <v>14108530CME</v>
      </c>
      <c r="V336" t="str">
        <f t="shared" si="39"/>
        <v>141085TDCME</v>
      </c>
      <c r="W336" t="str">
        <f t="shared" si="40"/>
        <v>100141085TDCME</v>
      </c>
      <c r="X336" t="str">
        <f t="shared" si="41"/>
        <v>0CME</v>
      </c>
    </row>
    <row r="337" spans="3:24" hidden="1" x14ac:dyDescent="0.2">
      <c r="C337">
        <v>1001</v>
      </c>
      <c r="D337" t="s">
        <v>199</v>
      </c>
      <c r="E337" t="s">
        <v>200</v>
      </c>
      <c r="F337" t="s">
        <v>506</v>
      </c>
      <c r="G337" s="1">
        <v>41085</v>
      </c>
      <c r="H337" t="s">
        <v>204</v>
      </c>
      <c r="I337">
        <v>34</v>
      </c>
      <c r="J337">
        <v>6.85</v>
      </c>
      <c r="K337" s="36">
        <v>21.9</v>
      </c>
      <c r="L337" s="36">
        <v>0</v>
      </c>
      <c r="M337">
        <v>0</v>
      </c>
      <c r="N337" t="s">
        <v>430</v>
      </c>
      <c r="O337" t="s">
        <v>430</v>
      </c>
      <c r="P337" t="s">
        <v>198</v>
      </c>
      <c r="Q337">
        <v>1</v>
      </c>
      <c r="R337" s="116">
        <f t="shared" si="35"/>
        <v>21.9</v>
      </c>
      <c r="S337">
        <f t="shared" si="36"/>
        <v>150.01499999999999</v>
      </c>
      <c r="T337" t="str">
        <f t="shared" si="37"/>
        <v>10014108530CME</v>
      </c>
      <c r="U337" t="str">
        <f t="shared" si="38"/>
        <v>14108530CME</v>
      </c>
      <c r="V337" t="str">
        <f t="shared" si="39"/>
        <v>141085TDCME</v>
      </c>
      <c r="W337" t="str">
        <f t="shared" si="40"/>
        <v>100141085TDCME</v>
      </c>
      <c r="X337" t="str">
        <f t="shared" si="41"/>
        <v>0CME</v>
      </c>
    </row>
    <row r="338" spans="3:24" hidden="1" x14ac:dyDescent="0.2">
      <c r="C338">
        <v>1001</v>
      </c>
      <c r="D338" t="s">
        <v>199</v>
      </c>
      <c r="E338" t="s">
        <v>200</v>
      </c>
      <c r="F338" t="s">
        <v>507</v>
      </c>
      <c r="G338" s="1">
        <v>41085</v>
      </c>
      <c r="H338" t="s">
        <v>204</v>
      </c>
      <c r="I338">
        <v>34</v>
      </c>
      <c r="J338">
        <v>6.85</v>
      </c>
      <c r="K338" s="36">
        <v>21.9</v>
      </c>
      <c r="L338" s="36">
        <v>0</v>
      </c>
      <c r="M338">
        <v>0</v>
      </c>
      <c r="N338" t="s">
        <v>430</v>
      </c>
      <c r="O338" t="s">
        <v>430</v>
      </c>
      <c r="P338" t="s">
        <v>198</v>
      </c>
      <c r="Q338">
        <v>1</v>
      </c>
      <c r="R338" s="116">
        <f t="shared" si="35"/>
        <v>21.9</v>
      </c>
      <c r="S338">
        <f t="shared" si="36"/>
        <v>150.01499999999999</v>
      </c>
      <c r="T338" t="str">
        <f t="shared" si="37"/>
        <v>10014108530CME</v>
      </c>
      <c r="U338" t="str">
        <f t="shared" si="38"/>
        <v>14108530CME</v>
      </c>
      <c r="V338" t="str">
        <f t="shared" si="39"/>
        <v>141085TDCME</v>
      </c>
      <c r="W338" t="str">
        <f t="shared" si="40"/>
        <v>100141085TDCME</v>
      </c>
      <c r="X338" t="str">
        <f t="shared" si="41"/>
        <v>0CME</v>
      </c>
    </row>
    <row r="339" spans="3:24" hidden="1" x14ac:dyDescent="0.2">
      <c r="C339">
        <v>1001</v>
      </c>
      <c r="D339" t="s">
        <v>199</v>
      </c>
      <c r="E339" t="s">
        <v>200</v>
      </c>
      <c r="F339" t="s">
        <v>734</v>
      </c>
      <c r="G339" s="1">
        <v>41085</v>
      </c>
      <c r="H339" t="s">
        <v>204</v>
      </c>
      <c r="I339">
        <v>34</v>
      </c>
      <c r="J339">
        <v>6.85</v>
      </c>
      <c r="K339" s="36">
        <v>2914.66</v>
      </c>
      <c r="L339" s="36">
        <v>0</v>
      </c>
      <c r="M339">
        <v>0</v>
      </c>
      <c r="N339" t="s">
        <v>430</v>
      </c>
      <c r="O339" t="s">
        <v>430</v>
      </c>
      <c r="P339" t="s">
        <v>198</v>
      </c>
      <c r="Q339">
        <v>1</v>
      </c>
      <c r="R339" s="116">
        <f t="shared" si="35"/>
        <v>2914.66</v>
      </c>
      <c r="S339">
        <f t="shared" si="36"/>
        <v>19965.420999999998</v>
      </c>
      <c r="T339" t="str">
        <f t="shared" si="37"/>
        <v>10014108530CME</v>
      </c>
      <c r="U339" t="str">
        <f t="shared" si="38"/>
        <v>14108530CME</v>
      </c>
      <c r="V339" t="str">
        <f t="shared" si="39"/>
        <v>141085TDCME</v>
      </c>
      <c r="W339" t="str">
        <f t="shared" si="40"/>
        <v>100141085TDCME</v>
      </c>
      <c r="X339" t="str">
        <f t="shared" si="41"/>
        <v>0CME</v>
      </c>
    </row>
    <row r="340" spans="3:24" hidden="1" x14ac:dyDescent="0.2">
      <c r="C340">
        <v>1001</v>
      </c>
      <c r="D340" t="s">
        <v>199</v>
      </c>
      <c r="E340" t="s">
        <v>200</v>
      </c>
      <c r="F340" t="s">
        <v>508</v>
      </c>
      <c r="G340" s="1">
        <v>41085</v>
      </c>
      <c r="H340" t="s">
        <v>204</v>
      </c>
      <c r="I340">
        <v>34</v>
      </c>
      <c r="J340">
        <v>6.85</v>
      </c>
      <c r="K340" s="36">
        <v>7.3</v>
      </c>
      <c r="L340" s="36">
        <v>0</v>
      </c>
      <c r="M340">
        <v>0</v>
      </c>
      <c r="N340" t="s">
        <v>430</v>
      </c>
      <c r="O340" t="s">
        <v>430</v>
      </c>
      <c r="P340" t="s">
        <v>198</v>
      </c>
      <c r="Q340">
        <v>1</v>
      </c>
      <c r="R340" s="116">
        <f t="shared" si="35"/>
        <v>7.3</v>
      </c>
      <c r="S340">
        <f t="shared" si="36"/>
        <v>50.004999999999995</v>
      </c>
      <c r="T340" t="str">
        <f t="shared" si="37"/>
        <v>10014108530CME</v>
      </c>
      <c r="U340" t="str">
        <f t="shared" si="38"/>
        <v>14108530CME</v>
      </c>
      <c r="V340" t="str">
        <f t="shared" si="39"/>
        <v>141085TDCME</v>
      </c>
      <c r="W340" t="str">
        <f t="shared" si="40"/>
        <v>100141085TDCME</v>
      </c>
      <c r="X340" t="str">
        <f t="shared" si="41"/>
        <v>0CME</v>
      </c>
    </row>
    <row r="341" spans="3:24" hidden="1" x14ac:dyDescent="0.2">
      <c r="C341">
        <v>1001</v>
      </c>
      <c r="D341" t="s">
        <v>199</v>
      </c>
      <c r="E341" t="s">
        <v>200</v>
      </c>
      <c r="F341" t="s">
        <v>509</v>
      </c>
      <c r="G341" s="1">
        <v>41085</v>
      </c>
      <c r="H341" t="s">
        <v>204</v>
      </c>
      <c r="I341">
        <v>34</v>
      </c>
      <c r="J341">
        <v>6.85</v>
      </c>
      <c r="K341" s="36">
        <v>341.61</v>
      </c>
      <c r="L341" s="36">
        <v>0</v>
      </c>
      <c r="M341">
        <v>0</v>
      </c>
      <c r="N341" t="s">
        <v>430</v>
      </c>
      <c r="O341" t="s">
        <v>430</v>
      </c>
      <c r="P341" t="s">
        <v>198</v>
      </c>
      <c r="Q341">
        <v>1</v>
      </c>
      <c r="R341" s="116">
        <f t="shared" si="35"/>
        <v>341.61</v>
      </c>
      <c r="S341">
        <f t="shared" si="36"/>
        <v>2340.0284999999999</v>
      </c>
      <c r="T341" t="str">
        <f t="shared" si="37"/>
        <v>10014108530CME</v>
      </c>
      <c r="U341" t="str">
        <f t="shared" si="38"/>
        <v>14108530CME</v>
      </c>
      <c r="V341" t="str">
        <f t="shared" si="39"/>
        <v>141085TDCME</v>
      </c>
      <c r="W341" t="str">
        <f t="shared" si="40"/>
        <v>100141085TDCME</v>
      </c>
      <c r="X341" t="str">
        <f t="shared" si="41"/>
        <v>0CME</v>
      </c>
    </row>
    <row r="342" spans="3:24" hidden="1" x14ac:dyDescent="0.2">
      <c r="C342">
        <v>1001</v>
      </c>
      <c r="D342" t="s">
        <v>199</v>
      </c>
      <c r="E342" t="s">
        <v>200</v>
      </c>
      <c r="F342" t="s">
        <v>762</v>
      </c>
      <c r="G342" s="1">
        <v>41085</v>
      </c>
      <c r="H342" t="s">
        <v>204</v>
      </c>
      <c r="I342">
        <v>34</v>
      </c>
      <c r="J342">
        <v>6.85</v>
      </c>
      <c r="K342" s="36">
        <v>408.75</v>
      </c>
      <c r="L342" s="36">
        <v>0</v>
      </c>
      <c r="M342">
        <v>0</v>
      </c>
      <c r="N342" t="s">
        <v>430</v>
      </c>
      <c r="O342" t="s">
        <v>430</v>
      </c>
      <c r="P342" t="s">
        <v>198</v>
      </c>
      <c r="Q342">
        <v>1</v>
      </c>
      <c r="R342" s="116">
        <f t="shared" si="35"/>
        <v>408.75</v>
      </c>
      <c r="S342">
        <f t="shared" si="36"/>
        <v>2799.9375</v>
      </c>
      <c r="T342" t="str">
        <f t="shared" si="37"/>
        <v>10014108530CME</v>
      </c>
      <c r="U342" t="str">
        <f t="shared" si="38"/>
        <v>14108530CME</v>
      </c>
      <c r="V342" t="str">
        <f t="shared" si="39"/>
        <v>141085TDCME</v>
      </c>
      <c r="W342" t="str">
        <f t="shared" si="40"/>
        <v>100141085TDCME</v>
      </c>
      <c r="X342" t="str">
        <f t="shared" si="41"/>
        <v>0CME</v>
      </c>
    </row>
    <row r="343" spans="3:24" hidden="1" x14ac:dyDescent="0.2">
      <c r="C343">
        <v>1001</v>
      </c>
      <c r="D343" t="s">
        <v>199</v>
      </c>
      <c r="E343" t="s">
        <v>200</v>
      </c>
      <c r="F343" t="s">
        <v>510</v>
      </c>
      <c r="G343" s="1">
        <v>41085</v>
      </c>
      <c r="H343" t="s">
        <v>204</v>
      </c>
      <c r="I343">
        <v>34</v>
      </c>
      <c r="J343">
        <v>6.85</v>
      </c>
      <c r="K343" s="36">
        <v>134.31</v>
      </c>
      <c r="L343" s="36">
        <v>0</v>
      </c>
      <c r="M343">
        <v>0</v>
      </c>
      <c r="N343" t="s">
        <v>430</v>
      </c>
      <c r="O343" t="s">
        <v>430</v>
      </c>
      <c r="P343" t="s">
        <v>198</v>
      </c>
      <c r="Q343">
        <v>1</v>
      </c>
      <c r="R343" s="116">
        <f t="shared" si="35"/>
        <v>134.31</v>
      </c>
      <c r="S343">
        <f t="shared" si="36"/>
        <v>920.02350000000001</v>
      </c>
      <c r="T343" t="str">
        <f t="shared" si="37"/>
        <v>10014108530CME</v>
      </c>
      <c r="U343" t="str">
        <f t="shared" si="38"/>
        <v>14108530CME</v>
      </c>
      <c r="V343" t="str">
        <f t="shared" si="39"/>
        <v>141085TDCME</v>
      </c>
      <c r="W343" t="str">
        <f t="shared" si="40"/>
        <v>100141085TDCME</v>
      </c>
      <c r="X343" t="str">
        <f t="shared" si="41"/>
        <v>0CME</v>
      </c>
    </row>
    <row r="344" spans="3:24" hidden="1" x14ac:dyDescent="0.2">
      <c r="C344">
        <v>1001</v>
      </c>
      <c r="D344" t="s">
        <v>199</v>
      </c>
      <c r="E344" t="s">
        <v>200</v>
      </c>
      <c r="F344" t="s">
        <v>775</v>
      </c>
      <c r="G344" s="1">
        <v>41085</v>
      </c>
      <c r="H344" t="s">
        <v>202</v>
      </c>
      <c r="I344">
        <v>34</v>
      </c>
      <c r="J344">
        <v>6.97</v>
      </c>
      <c r="K344" s="36">
        <v>0</v>
      </c>
      <c r="L344" s="36">
        <v>2152.08</v>
      </c>
      <c r="M344">
        <v>0</v>
      </c>
      <c r="N344" t="s">
        <v>430</v>
      </c>
      <c r="O344" t="s">
        <v>430</v>
      </c>
      <c r="P344" t="s">
        <v>198</v>
      </c>
      <c r="Q344">
        <v>1</v>
      </c>
      <c r="R344" s="116">
        <f t="shared" si="35"/>
        <v>2152.08</v>
      </c>
      <c r="S344">
        <f t="shared" si="36"/>
        <v>14999.997599999999</v>
      </c>
      <c r="T344" t="str">
        <f t="shared" si="37"/>
        <v>10014108530VME</v>
      </c>
      <c r="U344" t="str">
        <f t="shared" si="38"/>
        <v>14108530VME</v>
      </c>
      <c r="V344" t="str">
        <f t="shared" si="39"/>
        <v>141085TDVME</v>
      </c>
      <c r="W344" t="str">
        <f t="shared" si="40"/>
        <v>100141085TDVME</v>
      </c>
      <c r="X344" t="str">
        <f t="shared" si="41"/>
        <v>0VME</v>
      </c>
    </row>
    <row r="345" spans="3:24" hidden="1" x14ac:dyDescent="0.2">
      <c r="C345">
        <v>1001</v>
      </c>
      <c r="D345" t="s">
        <v>199</v>
      </c>
      <c r="E345" t="s">
        <v>200</v>
      </c>
      <c r="F345" t="s">
        <v>511</v>
      </c>
      <c r="G345" s="1">
        <v>41085</v>
      </c>
      <c r="H345" t="s">
        <v>202</v>
      </c>
      <c r="I345">
        <v>34</v>
      </c>
      <c r="J345">
        <v>6.97</v>
      </c>
      <c r="K345" s="36">
        <v>0</v>
      </c>
      <c r="L345" s="36">
        <v>65</v>
      </c>
      <c r="M345">
        <v>0</v>
      </c>
      <c r="N345" t="s">
        <v>430</v>
      </c>
      <c r="O345" t="s">
        <v>430</v>
      </c>
      <c r="P345" t="s">
        <v>198</v>
      </c>
      <c r="Q345">
        <v>1</v>
      </c>
      <c r="R345" s="116">
        <f t="shared" si="35"/>
        <v>65</v>
      </c>
      <c r="S345">
        <f t="shared" si="36"/>
        <v>453.05</v>
      </c>
      <c r="T345" t="str">
        <f t="shared" si="37"/>
        <v>10014108530VME</v>
      </c>
      <c r="U345" t="str">
        <f t="shared" si="38"/>
        <v>14108530VME</v>
      </c>
      <c r="V345" t="str">
        <f t="shared" si="39"/>
        <v>141085TDVME</v>
      </c>
      <c r="W345" t="str">
        <f t="shared" si="40"/>
        <v>100141085TDVME</v>
      </c>
      <c r="X345" t="str">
        <f t="shared" si="41"/>
        <v>0VME</v>
      </c>
    </row>
    <row r="346" spans="3:24" hidden="1" x14ac:dyDescent="0.2">
      <c r="C346">
        <v>1001</v>
      </c>
      <c r="D346" t="s">
        <v>199</v>
      </c>
      <c r="E346" t="s">
        <v>200</v>
      </c>
      <c r="F346" t="s">
        <v>512</v>
      </c>
      <c r="G346" s="1">
        <v>41085</v>
      </c>
      <c r="H346" t="s">
        <v>202</v>
      </c>
      <c r="I346">
        <v>34</v>
      </c>
      <c r="J346">
        <v>6.97</v>
      </c>
      <c r="K346" s="36">
        <v>0</v>
      </c>
      <c r="L346" s="36">
        <v>220</v>
      </c>
      <c r="M346">
        <v>0</v>
      </c>
      <c r="N346" t="s">
        <v>430</v>
      </c>
      <c r="O346" t="s">
        <v>430</v>
      </c>
      <c r="P346" t="s">
        <v>198</v>
      </c>
      <c r="Q346">
        <v>1</v>
      </c>
      <c r="R346" s="116">
        <f t="shared" si="35"/>
        <v>220</v>
      </c>
      <c r="S346">
        <f t="shared" si="36"/>
        <v>1533.3999999999999</v>
      </c>
      <c r="T346" t="str">
        <f t="shared" si="37"/>
        <v>10014108530VME</v>
      </c>
      <c r="U346" t="str">
        <f t="shared" si="38"/>
        <v>14108530VME</v>
      </c>
      <c r="V346" t="str">
        <f t="shared" si="39"/>
        <v>141085TDVME</v>
      </c>
      <c r="W346" t="str">
        <f t="shared" si="40"/>
        <v>100141085TDVME</v>
      </c>
      <c r="X346" t="str">
        <f t="shared" si="41"/>
        <v>0VME</v>
      </c>
    </row>
    <row r="347" spans="3:24" hidden="1" x14ac:dyDescent="0.2">
      <c r="C347">
        <v>1001</v>
      </c>
      <c r="D347" t="s">
        <v>199</v>
      </c>
      <c r="E347" t="s">
        <v>200</v>
      </c>
      <c r="F347" t="s">
        <v>513</v>
      </c>
      <c r="G347" s="1">
        <v>41085</v>
      </c>
      <c r="H347" t="s">
        <v>202</v>
      </c>
      <c r="I347">
        <v>34</v>
      </c>
      <c r="J347">
        <v>6.97</v>
      </c>
      <c r="K347" s="36">
        <v>0</v>
      </c>
      <c r="L347" s="36">
        <v>1093.1400000000001</v>
      </c>
      <c r="M347">
        <v>0</v>
      </c>
      <c r="N347" t="s">
        <v>430</v>
      </c>
      <c r="O347" t="s">
        <v>430</v>
      </c>
      <c r="P347" t="s">
        <v>198</v>
      </c>
      <c r="Q347">
        <v>1</v>
      </c>
      <c r="R347" s="116">
        <f t="shared" si="35"/>
        <v>1093.1400000000001</v>
      </c>
      <c r="S347">
        <f t="shared" si="36"/>
        <v>7619.1858000000002</v>
      </c>
      <c r="T347" t="str">
        <f t="shared" si="37"/>
        <v>10014108530VME</v>
      </c>
      <c r="U347" t="str">
        <f t="shared" si="38"/>
        <v>14108530VME</v>
      </c>
      <c r="V347" t="str">
        <f t="shared" si="39"/>
        <v>141085TDVME</v>
      </c>
      <c r="W347" t="str">
        <f t="shared" si="40"/>
        <v>100141085TDVME</v>
      </c>
      <c r="X347" t="str">
        <f t="shared" si="41"/>
        <v>0VME</v>
      </c>
    </row>
    <row r="348" spans="3:24" hidden="1" x14ac:dyDescent="0.2">
      <c r="C348">
        <v>1001</v>
      </c>
      <c r="D348" t="s">
        <v>199</v>
      </c>
      <c r="E348" t="s">
        <v>200</v>
      </c>
      <c r="F348" t="s">
        <v>514</v>
      </c>
      <c r="G348" s="1">
        <v>41085</v>
      </c>
      <c r="H348" t="s">
        <v>204</v>
      </c>
      <c r="I348">
        <v>34</v>
      </c>
      <c r="J348">
        <v>6.85</v>
      </c>
      <c r="K348" s="36">
        <v>578.1</v>
      </c>
      <c r="L348" s="36">
        <v>0</v>
      </c>
      <c r="M348">
        <v>0</v>
      </c>
      <c r="N348" t="s">
        <v>430</v>
      </c>
      <c r="O348" t="s">
        <v>430</v>
      </c>
      <c r="P348" t="s">
        <v>198</v>
      </c>
      <c r="Q348">
        <v>1</v>
      </c>
      <c r="R348" s="116">
        <f t="shared" si="35"/>
        <v>578.1</v>
      </c>
      <c r="S348">
        <f t="shared" si="36"/>
        <v>3959.9850000000001</v>
      </c>
      <c r="T348" t="str">
        <f t="shared" si="37"/>
        <v>10014108530CME</v>
      </c>
      <c r="U348" t="str">
        <f t="shared" si="38"/>
        <v>14108530CME</v>
      </c>
      <c r="V348" t="str">
        <f t="shared" si="39"/>
        <v>141085TDCME</v>
      </c>
      <c r="W348" t="str">
        <f t="shared" si="40"/>
        <v>100141085TDCME</v>
      </c>
      <c r="X348" t="str">
        <f t="shared" si="41"/>
        <v>0CME</v>
      </c>
    </row>
    <row r="349" spans="3:24" hidden="1" x14ac:dyDescent="0.2">
      <c r="C349">
        <v>1001</v>
      </c>
      <c r="D349" t="s">
        <v>199</v>
      </c>
      <c r="E349" t="s">
        <v>200</v>
      </c>
      <c r="F349" t="s">
        <v>872</v>
      </c>
      <c r="G349" s="1">
        <v>41085</v>
      </c>
      <c r="H349" t="s">
        <v>202</v>
      </c>
      <c r="I349">
        <v>34</v>
      </c>
      <c r="J349">
        <v>6.97</v>
      </c>
      <c r="K349" s="36">
        <v>0</v>
      </c>
      <c r="L349" s="36">
        <v>60</v>
      </c>
      <c r="M349">
        <v>0</v>
      </c>
      <c r="N349" t="s">
        <v>430</v>
      </c>
      <c r="O349" t="s">
        <v>430</v>
      </c>
      <c r="P349" t="s">
        <v>198</v>
      </c>
      <c r="Q349">
        <v>1</v>
      </c>
      <c r="R349" s="116">
        <f t="shared" si="35"/>
        <v>60</v>
      </c>
      <c r="S349">
        <f t="shared" si="36"/>
        <v>418.2</v>
      </c>
      <c r="T349" t="str">
        <f t="shared" si="37"/>
        <v>10014108530VME</v>
      </c>
      <c r="U349" t="str">
        <f t="shared" si="38"/>
        <v>14108530VME</v>
      </c>
      <c r="V349" t="str">
        <f t="shared" si="39"/>
        <v>141085TDVME</v>
      </c>
      <c r="W349" t="str">
        <f t="shared" si="40"/>
        <v>100141085TDVME</v>
      </c>
      <c r="X349" t="str">
        <f t="shared" si="41"/>
        <v>0VME</v>
      </c>
    </row>
    <row r="350" spans="3:24" hidden="1" x14ac:dyDescent="0.2">
      <c r="C350">
        <v>1001</v>
      </c>
      <c r="D350" t="s">
        <v>199</v>
      </c>
      <c r="E350" t="s">
        <v>200</v>
      </c>
      <c r="F350" t="s">
        <v>515</v>
      </c>
      <c r="G350" s="1">
        <v>41085</v>
      </c>
      <c r="H350" t="s">
        <v>204</v>
      </c>
      <c r="I350">
        <v>34</v>
      </c>
      <c r="J350">
        <v>6.85</v>
      </c>
      <c r="K350" s="36">
        <v>142.61000000000001</v>
      </c>
      <c r="L350" s="36">
        <v>0</v>
      </c>
      <c r="M350">
        <v>0</v>
      </c>
      <c r="N350" t="s">
        <v>453</v>
      </c>
      <c r="O350" t="s">
        <v>453</v>
      </c>
      <c r="P350" t="s">
        <v>198</v>
      </c>
      <c r="Q350">
        <v>1</v>
      </c>
      <c r="R350" s="116">
        <f t="shared" si="35"/>
        <v>142.61000000000001</v>
      </c>
      <c r="S350">
        <f t="shared" si="36"/>
        <v>976.87850000000003</v>
      </c>
      <c r="T350" t="str">
        <f t="shared" si="37"/>
        <v>10014108530CME</v>
      </c>
      <c r="U350" t="str">
        <f t="shared" si="38"/>
        <v>14108530CME</v>
      </c>
      <c r="V350" t="str">
        <f t="shared" si="39"/>
        <v>141085TDCME</v>
      </c>
      <c r="W350" t="str">
        <f t="shared" si="40"/>
        <v>100141085TDCME</v>
      </c>
      <c r="X350" t="str">
        <f t="shared" si="41"/>
        <v>0CME</v>
      </c>
    </row>
    <row r="351" spans="3:24" hidden="1" x14ac:dyDescent="0.2">
      <c r="C351">
        <v>1001</v>
      </c>
      <c r="D351" t="s">
        <v>199</v>
      </c>
      <c r="E351" t="s">
        <v>200</v>
      </c>
      <c r="F351" t="s">
        <v>516</v>
      </c>
      <c r="G351" s="1">
        <v>41085</v>
      </c>
      <c r="H351" t="s">
        <v>204</v>
      </c>
      <c r="I351">
        <v>34</v>
      </c>
      <c r="J351">
        <v>6.85</v>
      </c>
      <c r="K351" s="36">
        <v>50</v>
      </c>
      <c r="L351" s="36">
        <v>0</v>
      </c>
      <c r="M351">
        <v>0</v>
      </c>
      <c r="N351" t="s">
        <v>453</v>
      </c>
      <c r="O351" t="s">
        <v>453</v>
      </c>
      <c r="P351" t="s">
        <v>198</v>
      </c>
      <c r="Q351">
        <v>1</v>
      </c>
      <c r="R351" s="116">
        <f t="shared" si="35"/>
        <v>50</v>
      </c>
      <c r="S351">
        <f t="shared" si="36"/>
        <v>342.5</v>
      </c>
      <c r="T351" t="str">
        <f t="shared" si="37"/>
        <v>10014108530CME</v>
      </c>
      <c r="U351" t="str">
        <f t="shared" si="38"/>
        <v>14108530CME</v>
      </c>
      <c r="V351" t="str">
        <f t="shared" si="39"/>
        <v>141085TDCME</v>
      </c>
      <c r="W351" t="str">
        <f t="shared" si="40"/>
        <v>100141085TDCME</v>
      </c>
      <c r="X351" t="str">
        <f t="shared" si="41"/>
        <v>0CME</v>
      </c>
    </row>
    <row r="352" spans="3:24" hidden="1" x14ac:dyDescent="0.2">
      <c r="C352">
        <v>1001</v>
      </c>
      <c r="D352" t="s">
        <v>199</v>
      </c>
      <c r="E352" t="s">
        <v>200</v>
      </c>
      <c r="F352" t="s">
        <v>517</v>
      </c>
      <c r="G352" s="1">
        <v>41085</v>
      </c>
      <c r="H352" t="s">
        <v>204</v>
      </c>
      <c r="I352">
        <v>34</v>
      </c>
      <c r="J352">
        <v>6.85</v>
      </c>
      <c r="K352" s="36">
        <v>70.81</v>
      </c>
      <c r="L352" s="36">
        <v>0</v>
      </c>
      <c r="M352">
        <v>0</v>
      </c>
      <c r="N352" t="s">
        <v>453</v>
      </c>
      <c r="O352" t="s">
        <v>453</v>
      </c>
      <c r="P352" t="s">
        <v>198</v>
      </c>
      <c r="Q352">
        <v>1</v>
      </c>
      <c r="R352" s="116">
        <f t="shared" si="35"/>
        <v>70.81</v>
      </c>
      <c r="S352">
        <f t="shared" si="36"/>
        <v>485.04849999999999</v>
      </c>
      <c r="T352" t="str">
        <f t="shared" si="37"/>
        <v>10014108530CME</v>
      </c>
      <c r="U352" t="str">
        <f t="shared" si="38"/>
        <v>14108530CME</v>
      </c>
      <c r="V352" t="str">
        <f t="shared" si="39"/>
        <v>141085TDCME</v>
      </c>
      <c r="W352" t="str">
        <f t="shared" si="40"/>
        <v>100141085TDCME</v>
      </c>
      <c r="X352" t="str">
        <f t="shared" si="41"/>
        <v>0CME</v>
      </c>
    </row>
    <row r="353" spans="3:24" hidden="1" x14ac:dyDescent="0.2">
      <c r="C353">
        <v>1001</v>
      </c>
      <c r="D353" t="s">
        <v>199</v>
      </c>
      <c r="E353" t="s">
        <v>200</v>
      </c>
      <c r="F353" t="s">
        <v>852</v>
      </c>
      <c r="G353" s="1">
        <v>41085</v>
      </c>
      <c r="H353" t="s">
        <v>202</v>
      </c>
      <c r="I353">
        <v>34</v>
      </c>
      <c r="J353">
        <v>6.97</v>
      </c>
      <c r="K353" s="36">
        <v>0</v>
      </c>
      <c r="L353" s="36">
        <v>4800</v>
      </c>
      <c r="M353">
        <v>0</v>
      </c>
      <c r="N353" t="s">
        <v>453</v>
      </c>
      <c r="O353" t="s">
        <v>453</v>
      </c>
      <c r="P353" t="s">
        <v>198</v>
      </c>
      <c r="Q353">
        <v>1</v>
      </c>
      <c r="R353" s="116">
        <f t="shared" si="35"/>
        <v>4800</v>
      </c>
      <c r="S353">
        <f t="shared" si="36"/>
        <v>33456</v>
      </c>
      <c r="T353" t="str">
        <f t="shared" si="37"/>
        <v>10014108530VME</v>
      </c>
      <c r="U353" t="str">
        <f t="shared" si="38"/>
        <v>14108530VME</v>
      </c>
      <c r="V353" t="str">
        <f t="shared" si="39"/>
        <v>141085TDVME</v>
      </c>
      <c r="W353" t="str">
        <f t="shared" si="40"/>
        <v>100141085TDVME</v>
      </c>
      <c r="X353" t="str">
        <f t="shared" si="41"/>
        <v>0VME</v>
      </c>
    </row>
    <row r="354" spans="3:24" hidden="1" x14ac:dyDescent="0.2">
      <c r="C354">
        <v>1001</v>
      </c>
      <c r="D354" t="s">
        <v>199</v>
      </c>
      <c r="E354" t="s">
        <v>200</v>
      </c>
      <c r="F354" t="s">
        <v>518</v>
      </c>
      <c r="G354" s="1">
        <v>41085</v>
      </c>
      <c r="H354" t="s">
        <v>204</v>
      </c>
      <c r="I354">
        <v>34</v>
      </c>
      <c r="J354">
        <v>6.85</v>
      </c>
      <c r="K354" s="36">
        <v>145.99</v>
      </c>
      <c r="L354" s="36">
        <v>0</v>
      </c>
      <c r="M354">
        <v>0</v>
      </c>
      <c r="N354" t="s">
        <v>453</v>
      </c>
      <c r="O354" t="s">
        <v>453</v>
      </c>
      <c r="P354" t="s">
        <v>198</v>
      </c>
      <c r="Q354">
        <v>1</v>
      </c>
      <c r="R354" s="116">
        <f t="shared" si="35"/>
        <v>145.99</v>
      </c>
      <c r="S354">
        <f t="shared" si="36"/>
        <v>1000.0315000000001</v>
      </c>
      <c r="T354" t="str">
        <f t="shared" si="37"/>
        <v>10014108530CME</v>
      </c>
      <c r="U354" t="str">
        <f t="shared" si="38"/>
        <v>14108530CME</v>
      </c>
      <c r="V354" t="str">
        <f t="shared" si="39"/>
        <v>141085TDCME</v>
      </c>
      <c r="W354" t="str">
        <f t="shared" si="40"/>
        <v>100141085TDCME</v>
      </c>
      <c r="X354" t="str">
        <f t="shared" si="41"/>
        <v>0CME</v>
      </c>
    </row>
    <row r="355" spans="3:24" hidden="1" x14ac:dyDescent="0.2">
      <c r="C355">
        <v>1001</v>
      </c>
      <c r="D355" t="s">
        <v>199</v>
      </c>
      <c r="E355" t="s">
        <v>200</v>
      </c>
      <c r="F355" t="s">
        <v>519</v>
      </c>
      <c r="G355" s="1">
        <v>41085</v>
      </c>
      <c r="H355" t="s">
        <v>204</v>
      </c>
      <c r="I355">
        <v>34</v>
      </c>
      <c r="J355">
        <v>6.85</v>
      </c>
      <c r="K355" s="36">
        <v>94.41</v>
      </c>
      <c r="L355" s="36">
        <v>0</v>
      </c>
      <c r="M355">
        <v>0</v>
      </c>
      <c r="N355" t="s">
        <v>453</v>
      </c>
      <c r="O355" t="s">
        <v>453</v>
      </c>
      <c r="P355" t="s">
        <v>198</v>
      </c>
      <c r="Q355">
        <v>1</v>
      </c>
      <c r="R355" s="116">
        <f t="shared" si="35"/>
        <v>94.41</v>
      </c>
      <c r="S355">
        <f t="shared" si="36"/>
        <v>646.70849999999996</v>
      </c>
      <c r="T355" t="str">
        <f t="shared" si="37"/>
        <v>10014108530CME</v>
      </c>
      <c r="U355" t="str">
        <f t="shared" si="38"/>
        <v>14108530CME</v>
      </c>
      <c r="V355" t="str">
        <f t="shared" si="39"/>
        <v>141085TDCME</v>
      </c>
      <c r="W355" t="str">
        <f t="shared" si="40"/>
        <v>100141085TDCME</v>
      </c>
      <c r="X355" t="str">
        <f t="shared" si="41"/>
        <v>0CME</v>
      </c>
    </row>
    <row r="356" spans="3:24" hidden="1" x14ac:dyDescent="0.2">
      <c r="C356">
        <v>1001</v>
      </c>
      <c r="D356" t="s">
        <v>199</v>
      </c>
      <c r="E356" t="s">
        <v>200</v>
      </c>
      <c r="F356" t="s">
        <v>520</v>
      </c>
      <c r="G356" s="1">
        <v>41085</v>
      </c>
      <c r="H356" t="s">
        <v>204</v>
      </c>
      <c r="I356">
        <v>34</v>
      </c>
      <c r="J356">
        <v>6.85</v>
      </c>
      <c r="K356" s="36">
        <v>58.39</v>
      </c>
      <c r="L356" s="36">
        <v>0</v>
      </c>
      <c r="M356">
        <v>0</v>
      </c>
      <c r="N356" t="s">
        <v>453</v>
      </c>
      <c r="O356" t="s">
        <v>453</v>
      </c>
      <c r="P356" t="s">
        <v>198</v>
      </c>
      <c r="Q356">
        <v>1</v>
      </c>
      <c r="R356" s="116">
        <f t="shared" si="35"/>
        <v>58.39</v>
      </c>
      <c r="S356">
        <f t="shared" si="36"/>
        <v>399.97149999999999</v>
      </c>
      <c r="T356" t="str">
        <f t="shared" si="37"/>
        <v>10014108530CME</v>
      </c>
      <c r="U356" t="str">
        <f t="shared" si="38"/>
        <v>14108530CME</v>
      </c>
      <c r="V356" t="str">
        <f t="shared" si="39"/>
        <v>141085TDCME</v>
      </c>
      <c r="W356" t="str">
        <f t="shared" si="40"/>
        <v>100141085TDCME</v>
      </c>
      <c r="X356" t="str">
        <f t="shared" si="41"/>
        <v>0CME</v>
      </c>
    </row>
    <row r="357" spans="3:24" hidden="1" x14ac:dyDescent="0.2">
      <c r="C357">
        <v>1001</v>
      </c>
      <c r="D357" t="s">
        <v>199</v>
      </c>
      <c r="E357" t="s">
        <v>200</v>
      </c>
      <c r="F357" t="s">
        <v>835</v>
      </c>
      <c r="G357" s="1">
        <v>41085</v>
      </c>
      <c r="H357" t="s">
        <v>204</v>
      </c>
      <c r="I357">
        <v>34</v>
      </c>
      <c r="J357">
        <v>6.85</v>
      </c>
      <c r="K357" s="36">
        <v>3722.06</v>
      </c>
      <c r="L357" s="36">
        <v>0</v>
      </c>
      <c r="M357">
        <v>0</v>
      </c>
      <c r="N357" t="s">
        <v>453</v>
      </c>
      <c r="O357" t="s">
        <v>453</v>
      </c>
      <c r="P357" t="s">
        <v>198</v>
      </c>
      <c r="Q357">
        <v>1</v>
      </c>
      <c r="R357" s="116">
        <f t="shared" si="35"/>
        <v>3722.06</v>
      </c>
      <c r="S357">
        <f t="shared" si="36"/>
        <v>25496.110999999997</v>
      </c>
      <c r="T357" t="str">
        <f t="shared" si="37"/>
        <v>10014108530CME</v>
      </c>
      <c r="U357" t="str">
        <f t="shared" si="38"/>
        <v>14108530CME</v>
      </c>
      <c r="V357" t="str">
        <f t="shared" si="39"/>
        <v>141085TDCME</v>
      </c>
      <c r="W357" t="str">
        <f t="shared" si="40"/>
        <v>100141085TDCME</v>
      </c>
      <c r="X357" t="str">
        <f t="shared" si="41"/>
        <v>0CME</v>
      </c>
    </row>
    <row r="358" spans="3:24" hidden="1" x14ac:dyDescent="0.2">
      <c r="C358">
        <v>1001</v>
      </c>
      <c r="D358" t="s">
        <v>199</v>
      </c>
      <c r="E358" t="s">
        <v>200</v>
      </c>
      <c r="F358" t="s">
        <v>521</v>
      </c>
      <c r="G358" s="1">
        <v>41085</v>
      </c>
      <c r="H358" t="s">
        <v>204</v>
      </c>
      <c r="I358">
        <v>34</v>
      </c>
      <c r="J358">
        <v>6.85</v>
      </c>
      <c r="K358" s="36">
        <v>129.19999999999999</v>
      </c>
      <c r="L358" s="36">
        <v>0</v>
      </c>
      <c r="M358">
        <v>0</v>
      </c>
      <c r="N358" t="s">
        <v>453</v>
      </c>
      <c r="O358" t="s">
        <v>453</v>
      </c>
      <c r="P358" t="s">
        <v>198</v>
      </c>
      <c r="Q358">
        <v>1</v>
      </c>
      <c r="R358" s="116">
        <f t="shared" si="35"/>
        <v>129.19999999999999</v>
      </c>
      <c r="S358">
        <f t="shared" si="36"/>
        <v>885.01999999999987</v>
      </c>
      <c r="T358" t="str">
        <f t="shared" si="37"/>
        <v>10014108530CME</v>
      </c>
      <c r="U358" t="str">
        <f t="shared" si="38"/>
        <v>14108530CME</v>
      </c>
      <c r="V358" t="str">
        <f t="shared" si="39"/>
        <v>141085TDCME</v>
      </c>
      <c r="W358" t="str">
        <f t="shared" si="40"/>
        <v>100141085TDCME</v>
      </c>
      <c r="X358" t="str">
        <f t="shared" si="41"/>
        <v>0CME</v>
      </c>
    </row>
    <row r="359" spans="3:24" hidden="1" x14ac:dyDescent="0.2">
      <c r="C359">
        <v>1001</v>
      </c>
      <c r="D359" t="s">
        <v>199</v>
      </c>
      <c r="E359" t="s">
        <v>200</v>
      </c>
      <c r="F359" t="s">
        <v>522</v>
      </c>
      <c r="G359" s="1">
        <v>41085</v>
      </c>
      <c r="H359" t="s">
        <v>204</v>
      </c>
      <c r="I359">
        <v>34</v>
      </c>
      <c r="J359">
        <v>6.85</v>
      </c>
      <c r="K359" s="36">
        <v>177.02</v>
      </c>
      <c r="L359" s="36">
        <v>0</v>
      </c>
      <c r="M359">
        <v>0</v>
      </c>
      <c r="N359" t="s">
        <v>453</v>
      </c>
      <c r="O359" t="s">
        <v>453</v>
      </c>
      <c r="P359" t="s">
        <v>198</v>
      </c>
      <c r="Q359">
        <v>1</v>
      </c>
      <c r="R359" s="116">
        <f t="shared" si="35"/>
        <v>177.02</v>
      </c>
      <c r="S359">
        <f t="shared" si="36"/>
        <v>1212.587</v>
      </c>
      <c r="T359" t="str">
        <f t="shared" si="37"/>
        <v>10014108530CME</v>
      </c>
      <c r="U359" t="str">
        <f t="shared" si="38"/>
        <v>14108530CME</v>
      </c>
      <c r="V359" t="str">
        <f t="shared" si="39"/>
        <v>141085TDCME</v>
      </c>
      <c r="W359" t="str">
        <f t="shared" si="40"/>
        <v>100141085TDCME</v>
      </c>
      <c r="X359" t="str">
        <f t="shared" si="41"/>
        <v>0CME</v>
      </c>
    </row>
    <row r="360" spans="3:24" hidden="1" x14ac:dyDescent="0.2">
      <c r="C360">
        <v>1001</v>
      </c>
      <c r="D360" t="s">
        <v>199</v>
      </c>
      <c r="E360" t="s">
        <v>200</v>
      </c>
      <c r="F360" t="s">
        <v>743</v>
      </c>
      <c r="G360" s="1">
        <v>41085</v>
      </c>
      <c r="H360" t="s">
        <v>204</v>
      </c>
      <c r="I360">
        <v>34</v>
      </c>
      <c r="J360">
        <v>6.85</v>
      </c>
      <c r="K360" s="36">
        <v>29.2</v>
      </c>
      <c r="L360" s="36">
        <v>0</v>
      </c>
      <c r="M360">
        <v>0</v>
      </c>
      <c r="N360" t="s">
        <v>453</v>
      </c>
      <c r="O360" t="s">
        <v>453</v>
      </c>
      <c r="P360" t="s">
        <v>198</v>
      </c>
      <c r="Q360">
        <v>1</v>
      </c>
      <c r="R360" s="116">
        <f t="shared" si="35"/>
        <v>29.2</v>
      </c>
      <c r="S360">
        <f t="shared" si="36"/>
        <v>200.01999999999998</v>
      </c>
      <c r="T360" t="str">
        <f t="shared" si="37"/>
        <v>10014108530CME</v>
      </c>
      <c r="U360" t="str">
        <f t="shared" si="38"/>
        <v>14108530CME</v>
      </c>
      <c r="V360" t="str">
        <f t="shared" si="39"/>
        <v>141085TDCME</v>
      </c>
      <c r="W360" t="str">
        <f t="shared" si="40"/>
        <v>100141085TDCME</v>
      </c>
      <c r="X360" t="str">
        <f t="shared" si="41"/>
        <v>0CME</v>
      </c>
    </row>
    <row r="361" spans="3:24" hidden="1" x14ac:dyDescent="0.2">
      <c r="C361">
        <v>1001</v>
      </c>
      <c r="D361" t="s">
        <v>199</v>
      </c>
      <c r="E361" t="s">
        <v>200</v>
      </c>
      <c r="F361" t="s">
        <v>523</v>
      </c>
      <c r="G361" s="1">
        <v>41085</v>
      </c>
      <c r="H361" t="s">
        <v>202</v>
      </c>
      <c r="I361">
        <v>34</v>
      </c>
      <c r="J361">
        <v>6.97</v>
      </c>
      <c r="K361" s="36">
        <v>0</v>
      </c>
      <c r="L361" s="36">
        <v>797.4</v>
      </c>
      <c r="M361">
        <v>0</v>
      </c>
      <c r="N361" t="s">
        <v>453</v>
      </c>
      <c r="O361" t="s">
        <v>453</v>
      </c>
      <c r="P361" t="s">
        <v>198</v>
      </c>
      <c r="Q361">
        <v>1</v>
      </c>
      <c r="R361" s="116">
        <f t="shared" si="35"/>
        <v>797.4</v>
      </c>
      <c r="S361">
        <f t="shared" si="36"/>
        <v>5557.8779999999997</v>
      </c>
      <c r="T361" t="str">
        <f t="shared" si="37"/>
        <v>10014108530VME</v>
      </c>
      <c r="U361" t="str">
        <f t="shared" si="38"/>
        <v>14108530VME</v>
      </c>
      <c r="V361" t="str">
        <f t="shared" si="39"/>
        <v>141085TDVME</v>
      </c>
      <c r="W361" t="str">
        <f t="shared" si="40"/>
        <v>100141085TDVME</v>
      </c>
      <c r="X361" t="str">
        <f t="shared" si="41"/>
        <v>0VME</v>
      </c>
    </row>
    <row r="362" spans="3:24" hidden="1" x14ac:dyDescent="0.2">
      <c r="C362">
        <v>1001</v>
      </c>
      <c r="D362" t="s">
        <v>199</v>
      </c>
      <c r="E362" t="s">
        <v>200</v>
      </c>
      <c r="F362" t="s">
        <v>800</v>
      </c>
      <c r="G362" s="1">
        <v>41085</v>
      </c>
      <c r="H362" t="s">
        <v>202</v>
      </c>
      <c r="I362">
        <v>34</v>
      </c>
      <c r="J362">
        <v>6.97</v>
      </c>
      <c r="K362" s="36">
        <v>0</v>
      </c>
      <c r="L362" s="36">
        <v>88.56</v>
      </c>
      <c r="M362">
        <v>0</v>
      </c>
      <c r="N362" t="s">
        <v>453</v>
      </c>
      <c r="O362" t="s">
        <v>453</v>
      </c>
      <c r="P362" t="s">
        <v>198</v>
      </c>
      <c r="Q362">
        <v>1</v>
      </c>
      <c r="R362" s="116">
        <f t="shared" si="35"/>
        <v>88.56</v>
      </c>
      <c r="S362">
        <f t="shared" si="36"/>
        <v>617.26319999999998</v>
      </c>
      <c r="T362" t="str">
        <f t="shared" si="37"/>
        <v>10014108530VME</v>
      </c>
      <c r="U362" t="str">
        <f t="shared" si="38"/>
        <v>14108530VME</v>
      </c>
      <c r="V362" t="str">
        <f t="shared" si="39"/>
        <v>141085TDVME</v>
      </c>
      <c r="W362" t="str">
        <f t="shared" si="40"/>
        <v>100141085TDVME</v>
      </c>
      <c r="X362" t="str">
        <f t="shared" si="41"/>
        <v>0VME</v>
      </c>
    </row>
    <row r="363" spans="3:24" hidden="1" x14ac:dyDescent="0.2">
      <c r="C363">
        <v>1001</v>
      </c>
      <c r="D363" t="s">
        <v>199</v>
      </c>
      <c r="E363" t="s">
        <v>200</v>
      </c>
      <c r="F363" t="s">
        <v>524</v>
      </c>
      <c r="G363" s="1">
        <v>41085</v>
      </c>
      <c r="H363" t="s">
        <v>202</v>
      </c>
      <c r="I363">
        <v>34</v>
      </c>
      <c r="J363">
        <v>6.97</v>
      </c>
      <c r="K363" s="36">
        <v>0</v>
      </c>
      <c r="L363" s="36">
        <v>500</v>
      </c>
      <c r="M363">
        <v>0</v>
      </c>
      <c r="N363" t="s">
        <v>453</v>
      </c>
      <c r="O363" t="s">
        <v>453</v>
      </c>
      <c r="P363" t="s">
        <v>198</v>
      </c>
      <c r="Q363">
        <v>1</v>
      </c>
      <c r="R363" s="116">
        <f t="shared" si="35"/>
        <v>500</v>
      </c>
      <c r="S363">
        <f t="shared" si="36"/>
        <v>3485</v>
      </c>
      <c r="T363" t="str">
        <f t="shared" si="37"/>
        <v>10014108530VME</v>
      </c>
      <c r="U363" t="str">
        <f t="shared" si="38"/>
        <v>14108530VME</v>
      </c>
      <c r="V363" t="str">
        <f t="shared" si="39"/>
        <v>141085TDVME</v>
      </c>
      <c r="W363" t="str">
        <f t="shared" si="40"/>
        <v>100141085TDVME</v>
      </c>
      <c r="X363" t="str">
        <f t="shared" si="41"/>
        <v>0VME</v>
      </c>
    </row>
    <row r="364" spans="3:24" hidden="1" x14ac:dyDescent="0.2">
      <c r="C364">
        <v>1001</v>
      </c>
      <c r="D364" t="s">
        <v>199</v>
      </c>
      <c r="E364" t="s">
        <v>200</v>
      </c>
      <c r="F364" t="s">
        <v>525</v>
      </c>
      <c r="G364" s="1">
        <v>41085</v>
      </c>
      <c r="H364" t="s">
        <v>202</v>
      </c>
      <c r="I364">
        <v>34</v>
      </c>
      <c r="J364">
        <v>6.97</v>
      </c>
      <c r="K364" s="36">
        <v>0</v>
      </c>
      <c r="L364" s="36">
        <v>1002.8</v>
      </c>
      <c r="M364">
        <v>0</v>
      </c>
      <c r="N364" t="s">
        <v>453</v>
      </c>
      <c r="O364" t="s">
        <v>453</v>
      </c>
      <c r="P364" t="s">
        <v>198</v>
      </c>
      <c r="Q364">
        <v>1</v>
      </c>
      <c r="R364" s="116">
        <f t="shared" si="35"/>
        <v>1002.8</v>
      </c>
      <c r="S364">
        <f t="shared" si="36"/>
        <v>6989.5159999999996</v>
      </c>
      <c r="T364" t="str">
        <f t="shared" si="37"/>
        <v>10014108530VME</v>
      </c>
      <c r="U364" t="str">
        <f t="shared" si="38"/>
        <v>14108530VME</v>
      </c>
      <c r="V364" t="str">
        <f t="shared" si="39"/>
        <v>141085TDVME</v>
      </c>
      <c r="W364" t="str">
        <f t="shared" si="40"/>
        <v>100141085TDVME</v>
      </c>
      <c r="X364" t="str">
        <f t="shared" si="41"/>
        <v>0VME</v>
      </c>
    </row>
    <row r="365" spans="3:24" hidden="1" x14ac:dyDescent="0.2">
      <c r="C365">
        <v>1001</v>
      </c>
      <c r="D365" t="s">
        <v>199</v>
      </c>
      <c r="E365" t="s">
        <v>200</v>
      </c>
      <c r="F365" t="s">
        <v>526</v>
      </c>
      <c r="G365" s="1">
        <v>41085</v>
      </c>
      <c r="H365" t="s">
        <v>202</v>
      </c>
      <c r="I365">
        <v>34</v>
      </c>
      <c r="J365">
        <v>6.97</v>
      </c>
      <c r="K365" s="36">
        <v>0</v>
      </c>
      <c r="L365" s="36">
        <v>87.54</v>
      </c>
      <c r="M365">
        <v>0</v>
      </c>
      <c r="N365" t="s">
        <v>453</v>
      </c>
      <c r="O365" t="s">
        <v>453</v>
      </c>
      <c r="P365" t="s">
        <v>198</v>
      </c>
      <c r="Q365">
        <v>1</v>
      </c>
      <c r="R365" s="116">
        <f t="shared" si="35"/>
        <v>87.54</v>
      </c>
      <c r="S365">
        <f t="shared" si="36"/>
        <v>610.15380000000005</v>
      </c>
      <c r="T365" t="str">
        <f t="shared" si="37"/>
        <v>10014108530VME</v>
      </c>
      <c r="U365" t="str">
        <f t="shared" si="38"/>
        <v>14108530VME</v>
      </c>
      <c r="V365" t="str">
        <f t="shared" si="39"/>
        <v>141085TDVME</v>
      </c>
      <c r="W365" t="str">
        <f t="shared" si="40"/>
        <v>100141085TDVME</v>
      </c>
      <c r="X365" t="str">
        <f t="shared" si="41"/>
        <v>0VME</v>
      </c>
    </row>
    <row r="366" spans="3:24" hidden="1" x14ac:dyDescent="0.2">
      <c r="C366">
        <v>1001</v>
      </c>
      <c r="D366" t="s">
        <v>199</v>
      </c>
      <c r="E366" t="s">
        <v>226</v>
      </c>
      <c r="F366" t="s">
        <v>864</v>
      </c>
      <c r="G366" s="1">
        <v>41085</v>
      </c>
      <c r="H366" t="s">
        <v>204</v>
      </c>
      <c r="I366">
        <v>34</v>
      </c>
      <c r="J366">
        <v>6.9</v>
      </c>
      <c r="K366" s="36">
        <v>29536.23</v>
      </c>
      <c r="L366" s="36">
        <v>0</v>
      </c>
      <c r="M366">
        <v>0</v>
      </c>
      <c r="N366" t="s">
        <v>453</v>
      </c>
      <c r="O366" t="s">
        <v>453</v>
      </c>
      <c r="P366" t="s">
        <v>198</v>
      </c>
      <c r="Q366">
        <v>1</v>
      </c>
      <c r="R366" s="116">
        <f t="shared" si="35"/>
        <v>29536.23</v>
      </c>
      <c r="S366">
        <f t="shared" si="36"/>
        <v>203799.98699999999</v>
      </c>
      <c r="T366" t="str">
        <f t="shared" si="37"/>
        <v>10014108531CME</v>
      </c>
      <c r="U366" t="str">
        <f t="shared" si="38"/>
        <v>14108531CME</v>
      </c>
      <c r="V366" t="str">
        <f t="shared" si="39"/>
        <v>141085TDCME</v>
      </c>
      <c r="W366" t="str">
        <f t="shared" si="40"/>
        <v>100141085TDCME</v>
      </c>
      <c r="X366" t="str">
        <f t="shared" si="41"/>
        <v>0CME</v>
      </c>
    </row>
    <row r="367" spans="3:24" hidden="1" x14ac:dyDescent="0.2">
      <c r="C367">
        <v>1001</v>
      </c>
      <c r="D367" t="s">
        <v>199</v>
      </c>
      <c r="E367" t="s">
        <v>226</v>
      </c>
      <c r="F367" t="s">
        <v>883</v>
      </c>
      <c r="G367" s="1">
        <v>41085</v>
      </c>
      <c r="H367" t="s">
        <v>204</v>
      </c>
      <c r="I367">
        <v>34</v>
      </c>
      <c r="J367">
        <v>6.92</v>
      </c>
      <c r="K367" s="36">
        <v>5100</v>
      </c>
      <c r="L367" s="36">
        <v>0</v>
      </c>
      <c r="M367">
        <v>0</v>
      </c>
      <c r="N367" t="s">
        <v>453</v>
      </c>
      <c r="O367" t="s">
        <v>453</v>
      </c>
      <c r="P367" t="s">
        <v>198</v>
      </c>
      <c r="Q367">
        <v>1</v>
      </c>
      <c r="R367" s="116">
        <f t="shared" si="35"/>
        <v>5100</v>
      </c>
      <c r="S367">
        <f t="shared" si="36"/>
        <v>35292</v>
      </c>
      <c r="T367" t="str">
        <f t="shared" si="37"/>
        <v>10014108531CME</v>
      </c>
      <c r="U367" t="str">
        <f t="shared" si="38"/>
        <v>14108531CME</v>
      </c>
      <c r="V367" t="str">
        <f t="shared" si="39"/>
        <v>141085TDCME</v>
      </c>
      <c r="W367" t="str">
        <f t="shared" si="40"/>
        <v>100141085TDCME</v>
      </c>
      <c r="X367" t="str">
        <f t="shared" si="41"/>
        <v>0CME</v>
      </c>
    </row>
    <row r="368" spans="3:24" hidden="1" x14ac:dyDescent="0.2">
      <c r="C368">
        <v>1001</v>
      </c>
      <c r="D368" t="s">
        <v>199</v>
      </c>
      <c r="E368" t="s">
        <v>226</v>
      </c>
      <c r="F368" t="s">
        <v>822</v>
      </c>
      <c r="G368" s="1">
        <v>41085</v>
      </c>
      <c r="H368" t="s">
        <v>204</v>
      </c>
      <c r="I368">
        <v>34</v>
      </c>
      <c r="J368">
        <v>6.93</v>
      </c>
      <c r="K368" s="36">
        <v>250</v>
      </c>
      <c r="L368" s="36">
        <v>0</v>
      </c>
      <c r="M368">
        <v>0</v>
      </c>
      <c r="N368" t="s">
        <v>453</v>
      </c>
      <c r="O368" t="s">
        <v>453</v>
      </c>
      <c r="P368" t="s">
        <v>198</v>
      </c>
      <c r="Q368">
        <v>1</v>
      </c>
      <c r="R368" s="116">
        <f t="shared" si="35"/>
        <v>250</v>
      </c>
      <c r="S368">
        <f t="shared" si="36"/>
        <v>1732.5</v>
      </c>
      <c r="T368" t="str">
        <f t="shared" si="37"/>
        <v>10014108531CME</v>
      </c>
      <c r="U368" t="str">
        <f t="shared" si="38"/>
        <v>14108531CME</v>
      </c>
      <c r="V368" t="str">
        <f t="shared" si="39"/>
        <v>141085TDCME</v>
      </c>
      <c r="W368" t="str">
        <f t="shared" si="40"/>
        <v>100141085TDCME</v>
      </c>
      <c r="X368" t="str">
        <f t="shared" si="41"/>
        <v>0CME</v>
      </c>
    </row>
    <row r="369" spans="3:24" hidden="1" x14ac:dyDescent="0.2">
      <c r="C369">
        <v>1001</v>
      </c>
      <c r="D369" t="s">
        <v>199</v>
      </c>
      <c r="E369" t="s">
        <v>226</v>
      </c>
      <c r="F369" t="s">
        <v>847</v>
      </c>
      <c r="G369" s="1">
        <v>41085</v>
      </c>
      <c r="H369" t="s">
        <v>204</v>
      </c>
      <c r="I369">
        <v>34</v>
      </c>
      <c r="J369">
        <v>6.94</v>
      </c>
      <c r="K369" s="36">
        <v>383835.25</v>
      </c>
      <c r="L369" s="36">
        <v>0</v>
      </c>
      <c r="M369">
        <v>0</v>
      </c>
      <c r="N369" t="s">
        <v>453</v>
      </c>
      <c r="O369" t="s">
        <v>453</v>
      </c>
      <c r="P369" t="s">
        <v>198</v>
      </c>
      <c r="Q369">
        <v>1</v>
      </c>
      <c r="R369" s="116">
        <f t="shared" si="35"/>
        <v>383835.25</v>
      </c>
      <c r="S369">
        <f t="shared" si="36"/>
        <v>2663816.6350000002</v>
      </c>
      <c r="T369" t="str">
        <f t="shared" si="37"/>
        <v>10014108531CME</v>
      </c>
      <c r="U369" t="str">
        <f t="shared" si="38"/>
        <v>14108531CME</v>
      </c>
      <c r="V369" t="str">
        <f t="shared" si="39"/>
        <v>141085TDCME</v>
      </c>
      <c r="W369" t="str">
        <f t="shared" si="40"/>
        <v>100141085TDCME</v>
      </c>
      <c r="X369" t="str">
        <f t="shared" si="41"/>
        <v>0CME</v>
      </c>
    </row>
    <row r="370" spans="3:24" hidden="1" x14ac:dyDescent="0.2">
      <c r="C370">
        <v>1001</v>
      </c>
      <c r="D370" t="s">
        <v>199</v>
      </c>
      <c r="E370" t="s">
        <v>226</v>
      </c>
      <c r="F370" t="s">
        <v>848</v>
      </c>
      <c r="G370" s="1">
        <v>41085</v>
      </c>
      <c r="H370" t="s">
        <v>204</v>
      </c>
      <c r="I370">
        <v>34</v>
      </c>
      <c r="J370">
        <v>6.95</v>
      </c>
      <c r="K370" s="36">
        <v>111000</v>
      </c>
      <c r="L370" s="36">
        <v>0</v>
      </c>
      <c r="M370">
        <v>0</v>
      </c>
      <c r="N370" t="s">
        <v>453</v>
      </c>
      <c r="O370" t="s">
        <v>453</v>
      </c>
      <c r="P370" t="s">
        <v>198</v>
      </c>
      <c r="Q370">
        <v>1</v>
      </c>
      <c r="R370" s="116">
        <f t="shared" si="35"/>
        <v>111000</v>
      </c>
      <c r="S370">
        <f t="shared" si="36"/>
        <v>771450</v>
      </c>
      <c r="T370" t="str">
        <f t="shared" si="37"/>
        <v>10014108531CME</v>
      </c>
      <c r="U370" t="str">
        <f t="shared" si="38"/>
        <v>14108531CME</v>
      </c>
      <c r="V370" t="str">
        <f t="shared" si="39"/>
        <v>141085TDCME</v>
      </c>
      <c r="W370" t="str">
        <f t="shared" si="40"/>
        <v>100141085TDCME</v>
      </c>
      <c r="X370" t="str">
        <f t="shared" si="41"/>
        <v>0CME</v>
      </c>
    </row>
    <row r="371" spans="3:24" hidden="1" x14ac:dyDescent="0.2">
      <c r="C371">
        <v>1001</v>
      </c>
      <c r="D371" t="s">
        <v>199</v>
      </c>
      <c r="E371" t="s">
        <v>226</v>
      </c>
      <c r="F371" t="s">
        <v>901</v>
      </c>
      <c r="G371" s="1">
        <v>41085</v>
      </c>
      <c r="H371" t="s">
        <v>202</v>
      </c>
      <c r="I371">
        <v>34</v>
      </c>
      <c r="J371">
        <v>6.95</v>
      </c>
      <c r="K371" s="36">
        <v>0</v>
      </c>
      <c r="L371" s="36">
        <v>2000</v>
      </c>
      <c r="M371">
        <v>0</v>
      </c>
      <c r="N371" t="s">
        <v>453</v>
      </c>
      <c r="O371" t="s">
        <v>453</v>
      </c>
      <c r="P371" t="s">
        <v>198</v>
      </c>
      <c r="Q371">
        <v>1</v>
      </c>
      <c r="R371" s="116">
        <f t="shared" si="35"/>
        <v>2000</v>
      </c>
      <c r="S371">
        <f t="shared" si="36"/>
        <v>13900</v>
      </c>
      <c r="T371" t="str">
        <f t="shared" si="37"/>
        <v>10014108531VME</v>
      </c>
      <c r="U371" t="str">
        <f t="shared" si="38"/>
        <v>14108531VME</v>
      </c>
      <c r="V371" t="str">
        <f t="shared" si="39"/>
        <v>141085TDVME</v>
      </c>
      <c r="W371" t="str">
        <f t="shared" si="40"/>
        <v>100141085TDVME</v>
      </c>
      <c r="X371" t="str">
        <f t="shared" si="41"/>
        <v>0VME</v>
      </c>
    </row>
    <row r="372" spans="3:24" hidden="1" x14ac:dyDescent="0.2">
      <c r="C372">
        <v>1001</v>
      </c>
      <c r="D372" t="s">
        <v>199</v>
      </c>
      <c r="E372" t="s">
        <v>200</v>
      </c>
      <c r="F372" t="s">
        <v>527</v>
      </c>
      <c r="G372" s="1">
        <v>41085</v>
      </c>
      <c r="H372" t="s">
        <v>204</v>
      </c>
      <c r="I372">
        <v>34</v>
      </c>
      <c r="J372">
        <v>6.85</v>
      </c>
      <c r="K372" s="36">
        <v>147.44999999999999</v>
      </c>
      <c r="L372" s="36">
        <v>0</v>
      </c>
      <c r="M372">
        <v>0</v>
      </c>
      <c r="N372" t="s">
        <v>473</v>
      </c>
      <c r="O372" t="s">
        <v>473</v>
      </c>
      <c r="P372" t="s">
        <v>198</v>
      </c>
      <c r="Q372">
        <v>1</v>
      </c>
      <c r="R372" s="116">
        <f t="shared" si="35"/>
        <v>147.44999999999999</v>
      </c>
      <c r="S372">
        <f t="shared" si="36"/>
        <v>1010.0324999999999</v>
      </c>
      <c r="T372" t="str">
        <f t="shared" si="37"/>
        <v>10014108530CME</v>
      </c>
      <c r="U372" t="str">
        <f t="shared" si="38"/>
        <v>14108530CME</v>
      </c>
      <c r="V372" t="str">
        <f t="shared" si="39"/>
        <v>141085TDCME</v>
      </c>
      <c r="W372" t="str">
        <f t="shared" si="40"/>
        <v>100141085TDCME</v>
      </c>
      <c r="X372" t="str">
        <f t="shared" si="41"/>
        <v>0CME</v>
      </c>
    </row>
    <row r="373" spans="3:24" hidden="1" x14ac:dyDescent="0.2">
      <c r="C373">
        <v>1001</v>
      </c>
      <c r="D373" t="s">
        <v>199</v>
      </c>
      <c r="E373" t="s">
        <v>200</v>
      </c>
      <c r="F373" t="s">
        <v>528</v>
      </c>
      <c r="G373" s="1">
        <v>41085</v>
      </c>
      <c r="H373" t="s">
        <v>202</v>
      </c>
      <c r="I373">
        <v>34</v>
      </c>
      <c r="J373">
        <v>6.97</v>
      </c>
      <c r="K373" s="36">
        <v>0</v>
      </c>
      <c r="L373" s="36">
        <v>100</v>
      </c>
      <c r="M373">
        <v>0</v>
      </c>
      <c r="N373" t="s">
        <v>473</v>
      </c>
      <c r="O373" t="s">
        <v>473</v>
      </c>
      <c r="P373" t="s">
        <v>198</v>
      </c>
      <c r="Q373">
        <v>1</v>
      </c>
      <c r="R373" s="116">
        <f t="shared" si="35"/>
        <v>100</v>
      </c>
      <c r="S373">
        <f t="shared" si="36"/>
        <v>697</v>
      </c>
      <c r="T373" t="str">
        <f t="shared" si="37"/>
        <v>10014108530VME</v>
      </c>
      <c r="U373" t="str">
        <f t="shared" si="38"/>
        <v>14108530VME</v>
      </c>
      <c r="V373" t="str">
        <f t="shared" si="39"/>
        <v>141085TDVME</v>
      </c>
      <c r="W373" t="str">
        <f t="shared" si="40"/>
        <v>100141085TDVME</v>
      </c>
      <c r="X373" t="str">
        <f t="shared" si="41"/>
        <v>0VME</v>
      </c>
    </row>
    <row r="374" spans="3:24" hidden="1" x14ac:dyDescent="0.2">
      <c r="C374">
        <v>1001</v>
      </c>
      <c r="D374" t="s">
        <v>199</v>
      </c>
      <c r="E374" t="s">
        <v>200</v>
      </c>
      <c r="F374" t="s">
        <v>529</v>
      </c>
      <c r="G374" s="1">
        <v>41085</v>
      </c>
      <c r="H374" t="s">
        <v>202</v>
      </c>
      <c r="I374">
        <v>34</v>
      </c>
      <c r="J374">
        <v>6.97</v>
      </c>
      <c r="K374" s="36">
        <v>0</v>
      </c>
      <c r="L374" s="36">
        <v>200</v>
      </c>
      <c r="M374">
        <v>0</v>
      </c>
      <c r="N374" t="s">
        <v>473</v>
      </c>
      <c r="O374" t="s">
        <v>473</v>
      </c>
      <c r="P374" t="s">
        <v>198</v>
      </c>
      <c r="Q374">
        <v>1</v>
      </c>
      <c r="R374" s="116">
        <f t="shared" si="35"/>
        <v>200</v>
      </c>
      <c r="S374">
        <f t="shared" si="36"/>
        <v>1394</v>
      </c>
      <c r="T374" t="str">
        <f t="shared" si="37"/>
        <v>10014108530VME</v>
      </c>
      <c r="U374" t="str">
        <f t="shared" si="38"/>
        <v>14108530VME</v>
      </c>
      <c r="V374" t="str">
        <f t="shared" si="39"/>
        <v>141085TDVME</v>
      </c>
      <c r="W374" t="str">
        <f t="shared" si="40"/>
        <v>100141085TDVME</v>
      </c>
      <c r="X374" t="str">
        <f t="shared" si="41"/>
        <v>0VME</v>
      </c>
    </row>
    <row r="375" spans="3:24" hidden="1" x14ac:dyDescent="0.2">
      <c r="C375">
        <v>1001</v>
      </c>
      <c r="D375" t="s">
        <v>199</v>
      </c>
      <c r="E375" t="s">
        <v>200</v>
      </c>
      <c r="F375" t="s">
        <v>530</v>
      </c>
      <c r="G375" s="1">
        <v>41085</v>
      </c>
      <c r="H375" t="s">
        <v>202</v>
      </c>
      <c r="I375">
        <v>34</v>
      </c>
      <c r="J375">
        <v>6.97</v>
      </c>
      <c r="K375" s="36">
        <v>0</v>
      </c>
      <c r="L375" s="36">
        <v>530.41999999999996</v>
      </c>
      <c r="M375">
        <v>0</v>
      </c>
      <c r="N375" t="s">
        <v>473</v>
      </c>
      <c r="O375" t="s">
        <v>473</v>
      </c>
      <c r="P375" t="s">
        <v>198</v>
      </c>
      <c r="Q375">
        <v>1</v>
      </c>
      <c r="R375" s="116">
        <f t="shared" si="35"/>
        <v>530.41999999999996</v>
      </c>
      <c r="S375">
        <f t="shared" si="36"/>
        <v>3697.0273999999995</v>
      </c>
      <c r="T375" t="str">
        <f t="shared" si="37"/>
        <v>10014108530VME</v>
      </c>
      <c r="U375" t="str">
        <f t="shared" si="38"/>
        <v>14108530VME</v>
      </c>
      <c r="V375" t="str">
        <f t="shared" si="39"/>
        <v>141085TDVME</v>
      </c>
      <c r="W375" t="str">
        <f t="shared" si="40"/>
        <v>100141085TDVME</v>
      </c>
      <c r="X375" t="str">
        <f t="shared" si="41"/>
        <v>0VME</v>
      </c>
    </row>
    <row r="376" spans="3:24" hidden="1" x14ac:dyDescent="0.2">
      <c r="C376">
        <v>1001</v>
      </c>
      <c r="D376" t="s">
        <v>199</v>
      </c>
      <c r="E376" t="s">
        <v>200</v>
      </c>
      <c r="F376" t="s">
        <v>531</v>
      </c>
      <c r="G376" s="1">
        <v>41085</v>
      </c>
      <c r="H376" t="s">
        <v>204</v>
      </c>
      <c r="I376">
        <v>34</v>
      </c>
      <c r="J376">
        <v>6.85</v>
      </c>
      <c r="K376" s="36">
        <v>145.99</v>
      </c>
      <c r="L376" s="36">
        <v>0</v>
      </c>
      <c r="M376">
        <v>0</v>
      </c>
      <c r="N376" t="s">
        <v>473</v>
      </c>
      <c r="O376" t="s">
        <v>473</v>
      </c>
      <c r="P376" t="s">
        <v>198</v>
      </c>
      <c r="Q376">
        <v>1</v>
      </c>
      <c r="R376" s="116">
        <f t="shared" si="35"/>
        <v>145.99</v>
      </c>
      <c r="S376">
        <f t="shared" si="36"/>
        <v>1000.0315000000001</v>
      </c>
      <c r="T376" t="str">
        <f t="shared" si="37"/>
        <v>10014108530CME</v>
      </c>
      <c r="U376" t="str">
        <f t="shared" si="38"/>
        <v>14108530CME</v>
      </c>
      <c r="V376" t="str">
        <f t="shared" si="39"/>
        <v>141085TDCME</v>
      </c>
      <c r="W376" t="str">
        <f t="shared" si="40"/>
        <v>100141085TDCME</v>
      </c>
      <c r="X376" t="str">
        <f t="shared" si="41"/>
        <v>0CME</v>
      </c>
    </row>
    <row r="377" spans="3:24" hidden="1" x14ac:dyDescent="0.2">
      <c r="C377">
        <v>1001</v>
      </c>
      <c r="D377" t="s">
        <v>199</v>
      </c>
      <c r="E377" t="s">
        <v>200</v>
      </c>
      <c r="F377" t="s">
        <v>532</v>
      </c>
      <c r="G377" s="1">
        <v>41085</v>
      </c>
      <c r="H377" t="s">
        <v>204</v>
      </c>
      <c r="I377">
        <v>34</v>
      </c>
      <c r="J377">
        <v>6.85</v>
      </c>
      <c r="K377" s="36">
        <v>413.14</v>
      </c>
      <c r="L377" s="36">
        <v>0</v>
      </c>
      <c r="M377">
        <v>0</v>
      </c>
      <c r="N377" t="s">
        <v>473</v>
      </c>
      <c r="O377" t="s">
        <v>473</v>
      </c>
      <c r="P377" t="s">
        <v>198</v>
      </c>
      <c r="Q377">
        <v>1</v>
      </c>
      <c r="R377" s="116">
        <f t="shared" si="35"/>
        <v>413.14</v>
      </c>
      <c r="S377">
        <f t="shared" si="36"/>
        <v>2830.0089999999996</v>
      </c>
      <c r="T377" t="str">
        <f t="shared" si="37"/>
        <v>10014108530CME</v>
      </c>
      <c r="U377" t="str">
        <f t="shared" si="38"/>
        <v>14108530CME</v>
      </c>
      <c r="V377" t="str">
        <f t="shared" si="39"/>
        <v>141085TDCME</v>
      </c>
      <c r="W377" t="str">
        <f t="shared" si="40"/>
        <v>100141085TDCME</v>
      </c>
      <c r="X377" t="str">
        <f t="shared" si="41"/>
        <v>0CME</v>
      </c>
    </row>
    <row r="378" spans="3:24" hidden="1" x14ac:dyDescent="0.2">
      <c r="C378">
        <v>1001</v>
      </c>
      <c r="D378" t="s">
        <v>199</v>
      </c>
      <c r="E378" t="s">
        <v>200</v>
      </c>
      <c r="F378" t="s">
        <v>533</v>
      </c>
      <c r="G378" s="1">
        <v>41085</v>
      </c>
      <c r="H378" t="s">
        <v>204</v>
      </c>
      <c r="I378">
        <v>34</v>
      </c>
      <c r="J378">
        <v>6.85</v>
      </c>
      <c r="K378" s="36">
        <v>43.8</v>
      </c>
      <c r="L378" s="36">
        <v>0</v>
      </c>
      <c r="M378">
        <v>0</v>
      </c>
      <c r="N378" t="s">
        <v>473</v>
      </c>
      <c r="O378" t="s">
        <v>473</v>
      </c>
      <c r="P378" t="s">
        <v>198</v>
      </c>
      <c r="Q378">
        <v>1</v>
      </c>
      <c r="R378" s="116">
        <f t="shared" si="35"/>
        <v>43.8</v>
      </c>
      <c r="S378">
        <f t="shared" si="36"/>
        <v>300.02999999999997</v>
      </c>
      <c r="T378" t="str">
        <f t="shared" si="37"/>
        <v>10014108530CME</v>
      </c>
      <c r="U378" t="str">
        <f t="shared" si="38"/>
        <v>14108530CME</v>
      </c>
      <c r="V378" t="str">
        <f t="shared" si="39"/>
        <v>141085TDCME</v>
      </c>
      <c r="W378" t="str">
        <f t="shared" si="40"/>
        <v>100141085TDCME</v>
      </c>
      <c r="X378" t="str">
        <f t="shared" si="41"/>
        <v>0CME</v>
      </c>
    </row>
    <row r="379" spans="3:24" hidden="1" x14ac:dyDescent="0.2">
      <c r="C379">
        <v>1001</v>
      </c>
      <c r="D379" t="s">
        <v>199</v>
      </c>
      <c r="E379" t="s">
        <v>200</v>
      </c>
      <c r="F379" t="s">
        <v>534</v>
      </c>
      <c r="G379" s="1">
        <v>41085</v>
      </c>
      <c r="H379" t="s">
        <v>204</v>
      </c>
      <c r="I379">
        <v>34</v>
      </c>
      <c r="J379">
        <v>6.85</v>
      </c>
      <c r="K379" s="36">
        <v>46.72</v>
      </c>
      <c r="L379" s="36">
        <v>0</v>
      </c>
      <c r="M379">
        <v>0</v>
      </c>
      <c r="N379" t="s">
        <v>473</v>
      </c>
      <c r="O379" t="s">
        <v>473</v>
      </c>
      <c r="P379" t="s">
        <v>198</v>
      </c>
      <c r="Q379">
        <v>1</v>
      </c>
      <c r="R379" s="116">
        <f t="shared" si="35"/>
        <v>46.72</v>
      </c>
      <c r="S379">
        <f t="shared" si="36"/>
        <v>320.03199999999998</v>
      </c>
      <c r="T379" t="str">
        <f t="shared" si="37"/>
        <v>10014108530CME</v>
      </c>
      <c r="U379" t="str">
        <f t="shared" si="38"/>
        <v>14108530CME</v>
      </c>
      <c r="V379" t="str">
        <f t="shared" si="39"/>
        <v>141085TDCME</v>
      </c>
      <c r="W379" t="str">
        <f t="shared" si="40"/>
        <v>100141085TDCME</v>
      </c>
      <c r="X379" t="str">
        <f t="shared" si="41"/>
        <v>0CME</v>
      </c>
    </row>
    <row r="380" spans="3:24" hidden="1" x14ac:dyDescent="0.2">
      <c r="C380">
        <v>1001</v>
      </c>
      <c r="D380" t="s">
        <v>199</v>
      </c>
      <c r="E380" t="s">
        <v>200</v>
      </c>
      <c r="F380" t="s">
        <v>535</v>
      </c>
      <c r="G380" s="1">
        <v>41085</v>
      </c>
      <c r="H380" t="s">
        <v>204</v>
      </c>
      <c r="I380">
        <v>34</v>
      </c>
      <c r="J380">
        <v>6.85</v>
      </c>
      <c r="K380" s="36">
        <v>8.76</v>
      </c>
      <c r="L380" s="36">
        <v>0</v>
      </c>
      <c r="M380">
        <v>0</v>
      </c>
      <c r="N380" t="s">
        <v>473</v>
      </c>
      <c r="O380" t="s">
        <v>473</v>
      </c>
      <c r="P380" t="s">
        <v>198</v>
      </c>
      <c r="Q380">
        <v>1</v>
      </c>
      <c r="R380" s="116">
        <f t="shared" si="35"/>
        <v>8.76</v>
      </c>
      <c r="S380">
        <f t="shared" si="36"/>
        <v>60.005999999999993</v>
      </c>
      <c r="T380" t="str">
        <f t="shared" si="37"/>
        <v>10014108530CME</v>
      </c>
      <c r="U380" t="str">
        <f t="shared" si="38"/>
        <v>14108530CME</v>
      </c>
      <c r="V380" t="str">
        <f t="shared" si="39"/>
        <v>141085TDCME</v>
      </c>
      <c r="W380" t="str">
        <f t="shared" si="40"/>
        <v>100141085TDCME</v>
      </c>
      <c r="X380" t="str">
        <f t="shared" si="41"/>
        <v>0CME</v>
      </c>
    </row>
    <row r="381" spans="3:24" hidden="1" x14ac:dyDescent="0.2">
      <c r="C381">
        <v>1001</v>
      </c>
      <c r="D381" t="s">
        <v>199</v>
      </c>
      <c r="E381" t="s">
        <v>200</v>
      </c>
      <c r="F381" t="s">
        <v>536</v>
      </c>
      <c r="G381" s="1">
        <v>41085</v>
      </c>
      <c r="H381" t="s">
        <v>204</v>
      </c>
      <c r="I381">
        <v>34</v>
      </c>
      <c r="J381">
        <v>6.85</v>
      </c>
      <c r="K381" s="36">
        <v>118.24</v>
      </c>
      <c r="L381" s="36">
        <v>0</v>
      </c>
      <c r="M381">
        <v>0</v>
      </c>
      <c r="N381" t="s">
        <v>473</v>
      </c>
      <c r="O381" t="s">
        <v>473</v>
      </c>
      <c r="P381" t="s">
        <v>198</v>
      </c>
      <c r="Q381">
        <v>1</v>
      </c>
      <c r="R381" s="116">
        <f t="shared" si="35"/>
        <v>118.24</v>
      </c>
      <c r="S381">
        <f t="shared" si="36"/>
        <v>809.94399999999996</v>
      </c>
      <c r="T381" t="str">
        <f t="shared" si="37"/>
        <v>10014108530CME</v>
      </c>
      <c r="U381" t="str">
        <f t="shared" si="38"/>
        <v>14108530CME</v>
      </c>
      <c r="V381" t="str">
        <f t="shared" si="39"/>
        <v>141085TDCME</v>
      </c>
      <c r="W381" t="str">
        <f t="shared" si="40"/>
        <v>100141085TDCME</v>
      </c>
      <c r="X381" t="str">
        <f t="shared" si="41"/>
        <v>0CME</v>
      </c>
    </row>
    <row r="382" spans="3:24" hidden="1" x14ac:dyDescent="0.2">
      <c r="C382">
        <v>1001</v>
      </c>
      <c r="D382" t="s">
        <v>199</v>
      </c>
      <c r="E382" t="s">
        <v>200</v>
      </c>
      <c r="F382" t="s">
        <v>537</v>
      </c>
      <c r="G382" s="1">
        <v>41085</v>
      </c>
      <c r="H382" t="s">
        <v>204</v>
      </c>
      <c r="I382">
        <v>34</v>
      </c>
      <c r="J382">
        <v>6.85</v>
      </c>
      <c r="K382" s="36">
        <v>121.17</v>
      </c>
      <c r="L382" s="36">
        <v>0</v>
      </c>
      <c r="M382">
        <v>0</v>
      </c>
      <c r="N382" t="s">
        <v>473</v>
      </c>
      <c r="O382" t="s">
        <v>473</v>
      </c>
      <c r="P382" t="s">
        <v>198</v>
      </c>
      <c r="Q382">
        <v>1</v>
      </c>
      <c r="R382" s="116">
        <f t="shared" si="35"/>
        <v>121.17</v>
      </c>
      <c r="S382">
        <f t="shared" si="36"/>
        <v>830.0145</v>
      </c>
      <c r="T382" t="str">
        <f t="shared" si="37"/>
        <v>10014108530CME</v>
      </c>
      <c r="U382" t="str">
        <f t="shared" si="38"/>
        <v>14108530CME</v>
      </c>
      <c r="V382" t="str">
        <f t="shared" si="39"/>
        <v>141085TDCME</v>
      </c>
      <c r="W382" t="str">
        <f t="shared" si="40"/>
        <v>100141085TDCME</v>
      </c>
      <c r="X382" t="str">
        <f t="shared" si="41"/>
        <v>0CME</v>
      </c>
    </row>
    <row r="383" spans="3:24" hidden="1" x14ac:dyDescent="0.2">
      <c r="C383">
        <v>1001</v>
      </c>
      <c r="D383" t="s">
        <v>199</v>
      </c>
      <c r="E383" t="s">
        <v>200</v>
      </c>
      <c r="F383" t="s">
        <v>538</v>
      </c>
      <c r="G383" s="1">
        <v>41085</v>
      </c>
      <c r="H383" t="s">
        <v>204</v>
      </c>
      <c r="I383">
        <v>34</v>
      </c>
      <c r="J383">
        <v>6.85</v>
      </c>
      <c r="K383" s="36">
        <v>87.59</v>
      </c>
      <c r="L383" s="36">
        <v>0</v>
      </c>
      <c r="M383">
        <v>0</v>
      </c>
      <c r="N383" t="s">
        <v>473</v>
      </c>
      <c r="O383" t="s">
        <v>473</v>
      </c>
      <c r="P383" t="s">
        <v>198</v>
      </c>
      <c r="Q383">
        <v>1</v>
      </c>
      <c r="R383" s="116">
        <f t="shared" si="35"/>
        <v>87.59</v>
      </c>
      <c r="S383">
        <f t="shared" si="36"/>
        <v>599.99149999999997</v>
      </c>
      <c r="T383" t="str">
        <f t="shared" si="37"/>
        <v>10014108530CME</v>
      </c>
      <c r="U383" t="str">
        <f t="shared" si="38"/>
        <v>14108530CME</v>
      </c>
      <c r="V383" t="str">
        <f t="shared" si="39"/>
        <v>141085TDCME</v>
      </c>
      <c r="W383" t="str">
        <f t="shared" si="40"/>
        <v>100141085TDCME</v>
      </c>
      <c r="X383" t="str">
        <f t="shared" si="41"/>
        <v>0CME</v>
      </c>
    </row>
    <row r="384" spans="3:24" hidden="1" x14ac:dyDescent="0.2">
      <c r="C384">
        <v>1001</v>
      </c>
      <c r="D384" t="s">
        <v>199</v>
      </c>
      <c r="E384" t="s">
        <v>200</v>
      </c>
      <c r="F384" t="s">
        <v>539</v>
      </c>
      <c r="G384" s="1">
        <v>41085</v>
      </c>
      <c r="H384" t="s">
        <v>204</v>
      </c>
      <c r="I384">
        <v>34</v>
      </c>
      <c r="J384">
        <v>6.85</v>
      </c>
      <c r="K384" s="36">
        <v>14.6</v>
      </c>
      <c r="L384" s="36">
        <v>0</v>
      </c>
      <c r="M384">
        <v>0</v>
      </c>
      <c r="N384" t="s">
        <v>473</v>
      </c>
      <c r="O384" t="s">
        <v>473</v>
      </c>
      <c r="P384" t="s">
        <v>198</v>
      </c>
      <c r="Q384">
        <v>1</v>
      </c>
      <c r="R384" s="116">
        <f t="shared" si="35"/>
        <v>14.6</v>
      </c>
      <c r="S384">
        <f t="shared" si="36"/>
        <v>100.00999999999999</v>
      </c>
      <c r="T384" t="str">
        <f t="shared" si="37"/>
        <v>10014108530CME</v>
      </c>
      <c r="U384" t="str">
        <f t="shared" si="38"/>
        <v>14108530CME</v>
      </c>
      <c r="V384" t="str">
        <f t="shared" si="39"/>
        <v>141085TDCME</v>
      </c>
      <c r="W384" t="str">
        <f t="shared" si="40"/>
        <v>100141085TDCME</v>
      </c>
      <c r="X384" t="str">
        <f t="shared" si="41"/>
        <v>0CME</v>
      </c>
    </row>
    <row r="385" spans="3:24" hidden="1" x14ac:dyDescent="0.2">
      <c r="C385">
        <v>1001</v>
      </c>
      <c r="D385" t="s">
        <v>199</v>
      </c>
      <c r="E385" t="s">
        <v>200</v>
      </c>
      <c r="F385" t="s">
        <v>540</v>
      </c>
      <c r="G385" s="1">
        <v>41085</v>
      </c>
      <c r="H385" t="s">
        <v>204</v>
      </c>
      <c r="I385">
        <v>34</v>
      </c>
      <c r="J385">
        <v>6.85</v>
      </c>
      <c r="K385" s="36">
        <v>195.61</v>
      </c>
      <c r="L385" s="36">
        <v>0</v>
      </c>
      <c r="M385">
        <v>0</v>
      </c>
      <c r="N385" t="s">
        <v>473</v>
      </c>
      <c r="O385" t="s">
        <v>473</v>
      </c>
      <c r="P385" t="s">
        <v>198</v>
      </c>
      <c r="Q385">
        <v>1</v>
      </c>
      <c r="R385" s="116">
        <f t="shared" si="35"/>
        <v>195.61</v>
      </c>
      <c r="S385">
        <f t="shared" si="36"/>
        <v>1339.9285</v>
      </c>
      <c r="T385" t="str">
        <f t="shared" si="37"/>
        <v>10014108530CME</v>
      </c>
      <c r="U385" t="str">
        <f t="shared" si="38"/>
        <v>14108530CME</v>
      </c>
      <c r="V385" t="str">
        <f t="shared" si="39"/>
        <v>141085TDCME</v>
      </c>
      <c r="W385" t="str">
        <f t="shared" si="40"/>
        <v>100141085TDCME</v>
      </c>
      <c r="X385" t="str">
        <f t="shared" si="41"/>
        <v>0CME</v>
      </c>
    </row>
    <row r="386" spans="3:24" hidden="1" x14ac:dyDescent="0.2">
      <c r="C386">
        <v>1001</v>
      </c>
      <c r="D386" t="s">
        <v>199</v>
      </c>
      <c r="E386" t="s">
        <v>200</v>
      </c>
      <c r="F386" t="s">
        <v>541</v>
      </c>
      <c r="G386" s="1">
        <v>41085</v>
      </c>
      <c r="H386" t="s">
        <v>204</v>
      </c>
      <c r="I386">
        <v>34</v>
      </c>
      <c r="J386">
        <v>6.85</v>
      </c>
      <c r="K386" s="36">
        <v>437.96</v>
      </c>
      <c r="L386" s="36">
        <v>0</v>
      </c>
      <c r="M386">
        <v>0</v>
      </c>
      <c r="N386" t="s">
        <v>473</v>
      </c>
      <c r="O386" t="s">
        <v>473</v>
      </c>
      <c r="P386" t="s">
        <v>198</v>
      </c>
      <c r="Q386">
        <v>1</v>
      </c>
      <c r="R386" s="116">
        <f t="shared" si="35"/>
        <v>437.96</v>
      </c>
      <c r="S386">
        <f t="shared" si="36"/>
        <v>3000.0259999999998</v>
      </c>
      <c r="T386" t="str">
        <f t="shared" si="37"/>
        <v>10014108530CME</v>
      </c>
      <c r="U386" t="str">
        <f t="shared" si="38"/>
        <v>14108530CME</v>
      </c>
      <c r="V386" t="str">
        <f t="shared" si="39"/>
        <v>141085TDCME</v>
      </c>
      <c r="W386" t="str">
        <f t="shared" si="40"/>
        <v>100141085TDCME</v>
      </c>
      <c r="X386" t="str">
        <f t="shared" si="41"/>
        <v>0CME</v>
      </c>
    </row>
    <row r="387" spans="3:24" hidden="1" x14ac:dyDescent="0.2">
      <c r="C387">
        <v>1001</v>
      </c>
      <c r="D387" t="s">
        <v>199</v>
      </c>
      <c r="E387" t="s">
        <v>200</v>
      </c>
      <c r="F387" t="s">
        <v>542</v>
      </c>
      <c r="G387" s="1">
        <v>41085</v>
      </c>
      <c r="H387" t="s">
        <v>204</v>
      </c>
      <c r="I387">
        <v>34</v>
      </c>
      <c r="J387">
        <v>6.85</v>
      </c>
      <c r="K387" s="36">
        <v>145.97999999999999</v>
      </c>
      <c r="L387" s="36">
        <v>0</v>
      </c>
      <c r="M387">
        <v>0</v>
      </c>
      <c r="N387" t="s">
        <v>473</v>
      </c>
      <c r="O387" t="s">
        <v>473</v>
      </c>
      <c r="P387" t="s">
        <v>198</v>
      </c>
      <c r="Q387">
        <v>1</v>
      </c>
      <c r="R387" s="116">
        <f t="shared" si="35"/>
        <v>145.97999999999999</v>
      </c>
      <c r="S387">
        <f t="shared" si="36"/>
        <v>999.96299999999985</v>
      </c>
      <c r="T387" t="str">
        <f t="shared" si="37"/>
        <v>10014108530CME</v>
      </c>
      <c r="U387" t="str">
        <f t="shared" si="38"/>
        <v>14108530CME</v>
      </c>
      <c r="V387" t="str">
        <f t="shared" si="39"/>
        <v>141085TDCME</v>
      </c>
      <c r="W387" t="str">
        <f t="shared" si="40"/>
        <v>100141085TDCME</v>
      </c>
      <c r="X387" t="str">
        <f t="shared" si="41"/>
        <v>0CME</v>
      </c>
    </row>
    <row r="388" spans="3:24" hidden="1" x14ac:dyDescent="0.2">
      <c r="C388">
        <v>1001</v>
      </c>
      <c r="D388" t="s">
        <v>199</v>
      </c>
      <c r="E388" t="s">
        <v>200</v>
      </c>
      <c r="F388" t="s">
        <v>543</v>
      </c>
      <c r="G388" s="1">
        <v>41085</v>
      </c>
      <c r="H388" t="s">
        <v>204</v>
      </c>
      <c r="I388">
        <v>34</v>
      </c>
      <c r="J388">
        <v>6.85</v>
      </c>
      <c r="K388" s="36">
        <v>1531.78</v>
      </c>
      <c r="L388" s="36">
        <v>0</v>
      </c>
      <c r="M388">
        <v>0</v>
      </c>
      <c r="N388" t="s">
        <v>473</v>
      </c>
      <c r="O388" t="s">
        <v>473</v>
      </c>
      <c r="P388" t="s">
        <v>198</v>
      </c>
      <c r="Q388">
        <v>1</v>
      </c>
      <c r="R388" s="116">
        <f t="shared" si="35"/>
        <v>1531.78</v>
      </c>
      <c r="S388">
        <f t="shared" si="36"/>
        <v>10492.692999999999</v>
      </c>
      <c r="T388" t="str">
        <f t="shared" si="37"/>
        <v>10014108530CME</v>
      </c>
      <c r="U388" t="str">
        <f t="shared" si="38"/>
        <v>14108530CME</v>
      </c>
      <c r="V388" t="str">
        <f t="shared" si="39"/>
        <v>141085TDCME</v>
      </c>
      <c r="W388" t="str">
        <f t="shared" si="40"/>
        <v>100141085TDCME</v>
      </c>
      <c r="X388" t="str">
        <f t="shared" si="41"/>
        <v>0CME</v>
      </c>
    </row>
    <row r="389" spans="3:24" hidden="1" x14ac:dyDescent="0.2">
      <c r="C389">
        <v>1001</v>
      </c>
      <c r="D389" t="s">
        <v>199</v>
      </c>
      <c r="E389" t="s">
        <v>200</v>
      </c>
      <c r="F389" t="s">
        <v>544</v>
      </c>
      <c r="G389" s="1">
        <v>41085</v>
      </c>
      <c r="H389" t="s">
        <v>202</v>
      </c>
      <c r="I389">
        <v>34</v>
      </c>
      <c r="J389">
        <v>6.97</v>
      </c>
      <c r="K389" s="36">
        <v>0</v>
      </c>
      <c r="L389" s="36">
        <v>100</v>
      </c>
      <c r="M389">
        <v>0</v>
      </c>
      <c r="N389" t="s">
        <v>473</v>
      </c>
      <c r="O389" t="s">
        <v>473</v>
      </c>
      <c r="P389" t="s">
        <v>198</v>
      </c>
      <c r="Q389">
        <v>1</v>
      </c>
      <c r="R389" s="116">
        <f t="shared" si="35"/>
        <v>100</v>
      </c>
      <c r="S389">
        <f t="shared" si="36"/>
        <v>697</v>
      </c>
      <c r="T389" t="str">
        <f t="shared" si="37"/>
        <v>10014108530VME</v>
      </c>
      <c r="U389" t="str">
        <f t="shared" si="38"/>
        <v>14108530VME</v>
      </c>
      <c r="V389" t="str">
        <f t="shared" si="39"/>
        <v>141085TDVME</v>
      </c>
      <c r="W389" t="str">
        <f t="shared" si="40"/>
        <v>100141085TDVME</v>
      </c>
      <c r="X389" t="str">
        <f t="shared" si="41"/>
        <v>0VME</v>
      </c>
    </row>
    <row r="390" spans="3:24" hidden="1" x14ac:dyDescent="0.2">
      <c r="C390">
        <v>1001</v>
      </c>
      <c r="D390" t="s">
        <v>199</v>
      </c>
      <c r="E390" t="s">
        <v>200</v>
      </c>
      <c r="F390" t="s">
        <v>545</v>
      </c>
      <c r="G390" s="1">
        <v>41085</v>
      </c>
      <c r="H390" t="s">
        <v>204</v>
      </c>
      <c r="I390">
        <v>34</v>
      </c>
      <c r="J390">
        <v>6.85</v>
      </c>
      <c r="K390" s="36">
        <v>51.09</v>
      </c>
      <c r="L390" s="36">
        <v>0</v>
      </c>
      <c r="M390">
        <v>0</v>
      </c>
      <c r="N390" t="s">
        <v>473</v>
      </c>
      <c r="O390" t="s">
        <v>473</v>
      </c>
      <c r="P390" t="s">
        <v>198</v>
      </c>
      <c r="Q390">
        <v>1</v>
      </c>
      <c r="R390" s="116">
        <f t="shared" si="35"/>
        <v>51.09</v>
      </c>
      <c r="S390">
        <f t="shared" si="36"/>
        <v>349.9665</v>
      </c>
      <c r="T390" t="str">
        <f t="shared" si="37"/>
        <v>10014108530CME</v>
      </c>
      <c r="U390" t="str">
        <f t="shared" si="38"/>
        <v>14108530CME</v>
      </c>
      <c r="V390" t="str">
        <f t="shared" si="39"/>
        <v>141085TDCME</v>
      </c>
      <c r="W390" t="str">
        <f t="shared" si="40"/>
        <v>100141085TDCME</v>
      </c>
      <c r="X390" t="str">
        <f t="shared" si="41"/>
        <v>0CME</v>
      </c>
    </row>
    <row r="391" spans="3:24" hidden="1" x14ac:dyDescent="0.2">
      <c r="C391">
        <v>1001</v>
      </c>
      <c r="D391" t="s">
        <v>199</v>
      </c>
      <c r="E391" t="s">
        <v>200</v>
      </c>
      <c r="F391" t="s">
        <v>546</v>
      </c>
      <c r="G391" s="1">
        <v>41085</v>
      </c>
      <c r="H391" t="s">
        <v>204</v>
      </c>
      <c r="I391">
        <v>34</v>
      </c>
      <c r="J391">
        <v>6.85</v>
      </c>
      <c r="K391" s="36">
        <v>291.97000000000003</v>
      </c>
      <c r="L391" s="36">
        <v>0</v>
      </c>
      <c r="M391">
        <v>0</v>
      </c>
      <c r="N391" t="s">
        <v>495</v>
      </c>
      <c r="O391" t="s">
        <v>495</v>
      </c>
      <c r="P391" t="s">
        <v>198</v>
      </c>
      <c r="Q391">
        <v>1</v>
      </c>
      <c r="R391" s="116">
        <f t="shared" si="35"/>
        <v>291.97000000000003</v>
      </c>
      <c r="S391">
        <f t="shared" si="36"/>
        <v>1999.9945</v>
      </c>
      <c r="T391" t="str">
        <f t="shared" si="37"/>
        <v>10014108530CME</v>
      </c>
      <c r="U391" t="str">
        <f t="shared" si="38"/>
        <v>14108530CME</v>
      </c>
      <c r="V391" t="str">
        <f t="shared" si="39"/>
        <v>141085TDCME</v>
      </c>
      <c r="W391" t="str">
        <f t="shared" si="40"/>
        <v>100141085TDCME</v>
      </c>
      <c r="X391" t="str">
        <f t="shared" si="41"/>
        <v>0CME</v>
      </c>
    </row>
    <row r="392" spans="3:24" hidden="1" x14ac:dyDescent="0.2">
      <c r="C392">
        <v>1001</v>
      </c>
      <c r="D392" t="s">
        <v>199</v>
      </c>
      <c r="E392" t="s">
        <v>200</v>
      </c>
      <c r="F392" t="s">
        <v>547</v>
      </c>
      <c r="G392" s="1">
        <v>41085</v>
      </c>
      <c r="H392" t="s">
        <v>204</v>
      </c>
      <c r="I392">
        <v>34</v>
      </c>
      <c r="J392">
        <v>6.85</v>
      </c>
      <c r="K392" s="36">
        <v>19720</v>
      </c>
      <c r="L392" s="36">
        <v>0</v>
      </c>
      <c r="M392">
        <v>0</v>
      </c>
      <c r="N392" t="s">
        <v>495</v>
      </c>
      <c r="O392" t="s">
        <v>495</v>
      </c>
      <c r="P392" t="s">
        <v>198</v>
      </c>
      <c r="Q392">
        <v>1</v>
      </c>
      <c r="R392" s="116">
        <f t="shared" ref="R392:R455" si="42">+L392+K392</f>
        <v>19720</v>
      </c>
      <c r="S392">
        <f t="shared" ref="S392:S455" si="43">+R392*J392</f>
        <v>135082</v>
      </c>
      <c r="T392" t="str">
        <f t="shared" ref="T392:T455" si="44">+C392&amp;G392&amp;E392&amp;H392</f>
        <v>10014108530CME</v>
      </c>
      <c r="U392" t="str">
        <f t="shared" ref="U392:U455" si="45">IF(C392=10001,"4"&amp;G392&amp;E392&amp;H392,LEFT(C392,1)&amp;G392&amp;E392&amp;H392)</f>
        <v>14108530CME</v>
      </c>
      <c r="V392" t="str">
        <f t="shared" ref="V392:V455" si="46">+LEFT(C392,1)&amp;G392&amp;IF(OR(E392="30",E392="31",E392="32"),"TD","")&amp;H392</f>
        <v>141085TDCME</v>
      </c>
      <c r="W392" t="str">
        <f t="shared" ref="W392:W455" si="47">C392&amp;G392&amp;IF(OR(E392="30",E392="31",E392="32"),"TD","")&amp;H392</f>
        <v>100141085TDCME</v>
      </c>
      <c r="X392" t="str">
        <f t="shared" ref="X392:X455" si="48">M392&amp;H392</f>
        <v>0CME</v>
      </c>
    </row>
    <row r="393" spans="3:24" hidden="1" x14ac:dyDescent="0.2">
      <c r="C393">
        <v>1001</v>
      </c>
      <c r="D393" t="s">
        <v>199</v>
      </c>
      <c r="E393" t="s">
        <v>200</v>
      </c>
      <c r="F393" t="s">
        <v>548</v>
      </c>
      <c r="G393" s="1">
        <v>41085</v>
      </c>
      <c r="H393" t="s">
        <v>204</v>
      </c>
      <c r="I393">
        <v>34</v>
      </c>
      <c r="J393">
        <v>6.85</v>
      </c>
      <c r="K393" s="36">
        <v>347.94</v>
      </c>
      <c r="L393" s="36">
        <v>0</v>
      </c>
      <c r="M393">
        <v>0</v>
      </c>
      <c r="N393" t="s">
        <v>495</v>
      </c>
      <c r="O393" t="s">
        <v>495</v>
      </c>
      <c r="P393" t="s">
        <v>198</v>
      </c>
      <c r="Q393">
        <v>1</v>
      </c>
      <c r="R393" s="116">
        <f t="shared" si="42"/>
        <v>347.94</v>
      </c>
      <c r="S393">
        <f t="shared" si="43"/>
        <v>2383.3889999999997</v>
      </c>
      <c r="T393" t="str">
        <f t="shared" si="44"/>
        <v>10014108530CME</v>
      </c>
      <c r="U393" t="str">
        <f t="shared" si="45"/>
        <v>14108530CME</v>
      </c>
      <c r="V393" t="str">
        <f t="shared" si="46"/>
        <v>141085TDCME</v>
      </c>
      <c r="W393" t="str">
        <f t="shared" si="47"/>
        <v>100141085TDCME</v>
      </c>
      <c r="X393" t="str">
        <f t="shared" si="48"/>
        <v>0CME</v>
      </c>
    </row>
    <row r="394" spans="3:24" hidden="1" x14ac:dyDescent="0.2">
      <c r="C394">
        <v>1001</v>
      </c>
      <c r="D394" t="s">
        <v>199</v>
      </c>
      <c r="E394" t="s">
        <v>200</v>
      </c>
      <c r="F394" t="s">
        <v>549</v>
      </c>
      <c r="G394" s="1">
        <v>41085</v>
      </c>
      <c r="H394" t="s">
        <v>202</v>
      </c>
      <c r="I394">
        <v>34</v>
      </c>
      <c r="J394">
        <v>6.97</v>
      </c>
      <c r="K394" s="36">
        <v>0</v>
      </c>
      <c r="L394" s="36">
        <v>320</v>
      </c>
      <c r="M394">
        <v>0</v>
      </c>
      <c r="N394" t="s">
        <v>495</v>
      </c>
      <c r="O394" t="s">
        <v>495</v>
      </c>
      <c r="P394" t="s">
        <v>198</v>
      </c>
      <c r="Q394">
        <v>1</v>
      </c>
      <c r="R394" s="116">
        <f t="shared" si="42"/>
        <v>320</v>
      </c>
      <c r="S394">
        <f t="shared" si="43"/>
        <v>2230.4</v>
      </c>
      <c r="T394" t="str">
        <f t="shared" si="44"/>
        <v>10014108530VME</v>
      </c>
      <c r="U394" t="str">
        <f t="shared" si="45"/>
        <v>14108530VME</v>
      </c>
      <c r="V394" t="str">
        <f t="shared" si="46"/>
        <v>141085TDVME</v>
      </c>
      <c r="W394" t="str">
        <f t="shared" si="47"/>
        <v>100141085TDVME</v>
      </c>
      <c r="X394" t="str">
        <f t="shared" si="48"/>
        <v>0VME</v>
      </c>
    </row>
    <row r="395" spans="3:24" hidden="1" x14ac:dyDescent="0.2">
      <c r="C395">
        <v>1001</v>
      </c>
      <c r="D395" t="s">
        <v>199</v>
      </c>
      <c r="E395" t="s">
        <v>200</v>
      </c>
      <c r="F395" t="s">
        <v>779</v>
      </c>
      <c r="G395" s="1">
        <v>41085</v>
      </c>
      <c r="H395" t="s">
        <v>204</v>
      </c>
      <c r="I395">
        <v>34</v>
      </c>
      <c r="J395">
        <v>6.85</v>
      </c>
      <c r="K395" s="36">
        <v>2.04</v>
      </c>
      <c r="L395" s="36">
        <v>0</v>
      </c>
      <c r="M395">
        <v>0</v>
      </c>
      <c r="N395" t="s">
        <v>495</v>
      </c>
      <c r="O395" t="s">
        <v>495</v>
      </c>
      <c r="P395" t="s">
        <v>198</v>
      </c>
      <c r="Q395">
        <v>1</v>
      </c>
      <c r="R395" s="116">
        <f t="shared" si="42"/>
        <v>2.04</v>
      </c>
      <c r="S395">
        <f t="shared" si="43"/>
        <v>13.974</v>
      </c>
      <c r="T395" t="str">
        <f t="shared" si="44"/>
        <v>10014108530CME</v>
      </c>
      <c r="U395" t="str">
        <f t="shared" si="45"/>
        <v>14108530CME</v>
      </c>
      <c r="V395" t="str">
        <f t="shared" si="46"/>
        <v>141085TDCME</v>
      </c>
      <c r="W395" t="str">
        <f t="shared" si="47"/>
        <v>100141085TDCME</v>
      </c>
      <c r="X395" t="str">
        <f t="shared" si="48"/>
        <v>0CME</v>
      </c>
    </row>
    <row r="396" spans="3:24" hidden="1" x14ac:dyDescent="0.2">
      <c r="C396">
        <v>1001</v>
      </c>
      <c r="D396" t="s">
        <v>199</v>
      </c>
      <c r="E396" t="s">
        <v>200</v>
      </c>
      <c r="F396" t="s">
        <v>550</v>
      </c>
      <c r="G396" s="1">
        <v>41085</v>
      </c>
      <c r="H396" t="s">
        <v>202</v>
      </c>
      <c r="I396">
        <v>34</v>
      </c>
      <c r="J396">
        <v>6.97</v>
      </c>
      <c r="K396" s="36">
        <v>0</v>
      </c>
      <c r="L396" s="36">
        <v>11684.62</v>
      </c>
      <c r="M396">
        <v>0</v>
      </c>
      <c r="N396" t="s">
        <v>495</v>
      </c>
      <c r="O396" t="s">
        <v>495</v>
      </c>
      <c r="P396" t="s">
        <v>198</v>
      </c>
      <c r="Q396">
        <v>1</v>
      </c>
      <c r="R396" s="116">
        <f t="shared" si="42"/>
        <v>11684.62</v>
      </c>
      <c r="S396">
        <f t="shared" si="43"/>
        <v>81441.801399999997</v>
      </c>
      <c r="T396" t="str">
        <f t="shared" si="44"/>
        <v>10014108530VME</v>
      </c>
      <c r="U396" t="str">
        <f t="shared" si="45"/>
        <v>14108530VME</v>
      </c>
      <c r="V396" t="str">
        <f t="shared" si="46"/>
        <v>141085TDVME</v>
      </c>
      <c r="W396" t="str">
        <f t="shared" si="47"/>
        <v>100141085TDVME</v>
      </c>
      <c r="X396" t="str">
        <f t="shared" si="48"/>
        <v>0VME</v>
      </c>
    </row>
    <row r="397" spans="3:24" hidden="1" x14ac:dyDescent="0.2">
      <c r="C397">
        <v>1001</v>
      </c>
      <c r="D397" t="s">
        <v>199</v>
      </c>
      <c r="E397" t="s">
        <v>200</v>
      </c>
      <c r="F397" t="s">
        <v>551</v>
      </c>
      <c r="G397" s="1">
        <v>41085</v>
      </c>
      <c r="H397" t="s">
        <v>202</v>
      </c>
      <c r="I397">
        <v>34</v>
      </c>
      <c r="J397">
        <v>6.97</v>
      </c>
      <c r="K397" s="36">
        <v>0</v>
      </c>
      <c r="L397" s="36">
        <v>12738.63</v>
      </c>
      <c r="M397">
        <v>0</v>
      </c>
      <c r="N397" t="s">
        <v>495</v>
      </c>
      <c r="O397" t="s">
        <v>495</v>
      </c>
      <c r="P397" t="s">
        <v>198</v>
      </c>
      <c r="Q397">
        <v>1</v>
      </c>
      <c r="R397" s="116">
        <f t="shared" si="42"/>
        <v>12738.63</v>
      </c>
      <c r="S397">
        <f t="shared" si="43"/>
        <v>88788.251099999994</v>
      </c>
      <c r="T397" t="str">
        <f t="shared" si="44"/>
        <v>10014108530VME</v>
      </c>
      <c r="U397" t="str">
        <f t="shared" si="45"/>
        <v>14108530VME</v>
      </c>
      <c r="V397" t="str">
        <f t="shared" si="46"/>
        <v>141085TDVME</v>
      </c>
      <c r="W397" t="str">
        <f t="shared" si="47"/>
        <v>100141085TDVME</v>
      </c>
      <c r="X397" t="str">
        <f t="shared" si="48"/>
        <v>0VME</v>
      </c>
    </row>
    <row r="398" spans="3:24" hidden="1" x14ac:dyDescent="0.2">
      <c r="C398">
        <v>1001</v>
      </c>
      <c r="D398" t="s">
        <v>199</v>
      </c>
      <c r="E398" t="s">
        <v>200</v>
      </c>
      <c r="F398" t="s">
        <v>552</v>
      </c>
      <c r="G398" s="1">
        <v>41085</v>
      </c>
      <c r="H398" t="s">
        <v>202</v>
      </c>
      <c r="I398">
        <v>34</v>
      </c>
      <c r="J398">
        <v>6.97</v>
      </c>
      <c r="K398" s="36">
        <v>0</v>
      </c>
      <c r="L398" s="36">
        <v>1000</v>
      </c>
      <c r="M398">
        <v>0</v>
      </c>
      <c r="N398" t="s">
        <v>495</v>
      </c>
      <c r="O398" t="s">
        <v>495</v>
      </c>
      <c r="P398" t="s">
        <v>198</v>
      </c>
      <c r="Q398">
        <v>1</v>
      </c>
      <c r="R398" s="116">
        <f t="shared" si="42"/>
        <v>1000</v>
      </c>
      <c r="S398">
        <f t="shared" si="43"/>
        <v>6970</v>
      </c>
      <c r="T398" t="str">
        <f t="shared" si="44"/>
        <v>10014108530VME</v>
      </c>
      <c r="U398" t="str">
        <f t="shared" si="45"/>
        <v>14108530VME</v>
      </c>
      <c r="V398" t="str">
        <f t="shared" si="46"/>
        <v>141085TDVME</v>
      </c>
      <c r="W398" t="str">
        <f t="shared" si="47"/>
        <v>100141085TDVME</v>
      </c>
      <c r="X398" t="str">
        <f t="shared" si="48"/>
        <v>0VME</v>
      </c>
    </row>
    <row r="399" spans="3:24" hidden="1" x14ac:dyDescent="0.2">
      <c r="C399">
        <v>1001</v>
      </c>
      <c r="D399" t="s">
        <v>199</v>
      </c>
      <c r="E399" t="s">
        <v>200</v>
      </c>
      <c r="F399" t="s">
        <v>553</v>
      </c>
      <c r="G399" s="1">
        <v>41085</v>
      </c>
      <c r="H399" t="s">
        <v>204</v>
      </c>
      <c r="I399">
        <v>34</v>
      </c>
      <c r="J399">
        <v>6.85</v>
      </c>
      <c r="K399" s="36">
        <v>218.97</v>
      </c>
      <c r="L399" s="36">
        <v>0</v>
      </c>
      <c r="M399">
        <v>0</v>
      </c>
      <c r="N399" t="s">
        <v>495</v>
      </c>
      <c r="O399" t="s">
        <v>495</v>
      </c>
      <c r="P399" t="s">
        <v>198</v>
      </c>
      <c r="Q399">
        <v>1</v>
      </c>
      <c r="R399" s="116">
        <f t="shared" si="42"/>
        <v>218.97</v>
      </c>
      <c r="S399">
        <f t="shared" si="43"/>
        <v>1499.9444999999998</v>
      </c>
      <c r="T399" t="str">
        <f t="shared" si="44"/>
        <v>10014108530CME</v>
      </c>
      <c r="U399" t="str">
        <f t="shared" si="45"/>
        <v>14108530CME</v>
      </c>
      <c r="V399" t="str">
        <f t="shared" si="46"/>
        <v>141085TDCME</v>
      </c>
      <c r="W399" t="str">
        <f t="shared" si="47"/>
        <v>100141085TDCME</v>
      </c>
      <c r="X399" t="str">
        <f t="shared" si="48"/>
        <v>0CME</v>
      </c>
    </row>
    <row r="400" spans="3:24" hidden="1" x14ac:dyDescent="0.2">
      <c r="C400">
        <v>1001</v>
      </c>
      <c r="D400" t="s">
        <v>199</v>
      </c>
      <c r="E400" t="s">
        <v>200</v>
      </c>
      <c r="F400" t="s">
        <v>554</v>
      </c>
      <c r="G400" s="1">
        <v>41085</v>
      </c>
      <c r="H400" t="s">
        <v>204</v>
      </c>
      <c r="I400">
        <v>34</v>
      </c>
      <c r="J400">
        <v>6.85</v>
      </c>
      <c r="K400" s="36">
        <v>1949.53</v>
      </c>
      <c r="L400" s="36">
        <v>0</v>
      </c>
      <c r="M400">
        <v>0</v>
      </c>
      <c r="N400" t="s">
        <v>495</v>
      </c>
      <c r="O400" t="s">
        <v>495</v>
      </c>
      <c r="P400" t="s">
        <v>198</v>
      </c>
      <c r="Q400">
        <v>1</v>
      </c>
      <c r="R400" s="116">
        <f t="shared" si="42"/>
        <v>1949.53</v>
      </c>
      <c r="S400">
        <f t="shared" si="43"/>
        <v>13354.280499999999</v>
      </c>
      <c r="T400" t="str">
        <f t="shared" si="44"/>
        <v>10014108530CME</v>
      </c>
      <c r="U400" t="str">
        <f t="shared" si="45"/>
        <v>14108530CME</v>
      </c>
      <c r="V400" t="str">
        <f t="shared" si="46"/>
        <v>141085TDCME</v>
      </c>
      <c r="W400" t="str">
        <f t="shared" si="47"/>
        <v>100141085TDCME</v>
      </c>
      <c r="X400" t="str">
        <f t="shared" si="48"/>
        <v>0CME</v>
      </c>
    </row>
    <row r="401" spans="3:24" hidden="1" x14ac:dyDescent="0.2">
      <c r="C401">
        <v>1001</v>
      </c>
      <c r="D401" t="s">
        <v>199</v>
      </c>
      <c r="E401" t="s">
        <v>200</v>
      </c>
      <c r="F401" t="s">
        <v>555</v>
      </c>
      <c r="G401" s="1">
        <v>41085</v>
      </c>
      <c r="H401" t="s">
        <v>204</v>
      </c>
      <c r="I401">
        <v>34</v>
      </c>
      <c r="J401">
        <v>6.85</v>
      </c>
      <c r="K401" s="36">
        <v>52.34</v>
      </c>
      <c r="L401" s="36">
        <v>0</v>
      </c>
      <c r="M401">
        <v>0</v>
      </c>
      <c r="N401" t="s">
        <v>495</v>
      </c>
      <c r="O401" t="s">
        <v>495</v>
      </c>
      <c r="P401" t="s">
        <v>198</v>
      </c>
      <c r="Q401">
        <v>1</v>
      </c>
      <c r="R401" s="116">
        <f t="shared" si="42"/>
        <v>52.34</v>
      </c>
      <c r="S401">
        <f t="shared" si="43"/>
        <v>358.529</v>
      </c>
      <c r="T401" t="str">
        <f t="shared" si="44"/>
        <v>10014108530CME</v>
      </c>
      <c r="U401" t="str">
        <f t="shared" si="45"/>
        <v>14108530CME</v>
      </c>
      <c r="V401" t="str">
        <f t="shared" si="46"/>
        <v>141085TDCME</v>
      </c>
      <c r="W401" t="str">
        <f t="shared" si="47"/>
        <v>100141085TDCME</v>
      </c>
      <c r="X401" t="str">
        <f t="shared" si="48"/>
        <v>0CME</v>
      </c>
    </row>
    <row r="402" spans="3:24" hidden="1" x14ac:dyDescent="0.2">
      <c r="C402">
        <v>1001</v>
      </c>
      <c r="D402" t="s">
        <v>199</v>
      </c>
      <c r="E402" t="s">
        <v>200</v>
      </c>
      <c r="F402" t="s">
        <v>556</v>
      </c>
      <c r="G402" s="1">
        <v>41085</v>
      </c>
      <c r="H402" t="s">
        <v>204</v>
      </c>
      <c r="I402">
        <v>34</v>
      </c>
      <c r="J402">
        <v>6.85</v>
      </c>
      <c r="K402" s="36">
        <v>685.78</v>
      </c>
      <c r="L402" s="36">
        <v>0</v>
      </c>
      <c r="M402">
        <v>0</v>
      </c>
      <c r="N402" t="s">
        <v>495</v>
      </c>
      <c r="O402" t="s">
        <v>495</v>
      </c>
      <c r="P402" t="s">
        <v>198</v>
      </c>
      <c r="Q402">
        <v>1</v>
      </c>
      <c r="R402" s="116">
        <f t="shared" si="42"/>
        <v>685.78</v>
      </c>
      <c r="S402">
        <f t="shared" si="43"/>
        <v>4697.5929999999998</v>
      </c>
      <c r="T402" t="str">
        <f t="shared" si="44"/>
        <v>10014108530CME</v>
      </c>
      <c r="U402" t="str">
        <f t="shared" si="45"/>
        <v>14108530CME</v>
      </c>
      <c r="V402" t="str">
        <f t="shared" si="46"/>
        <v>141085TDCME</v>
      </c>
      <c r="W402" t="str">
        <f t="shared" si="47"/>
        <v>100141085TDCME</v>
      </c>
      <c r="X402" t="str">
        <f t="shared" si="48"/>
        <v>0CME</v>
      </c>
    </row>
    <row r="403" spans="3:24" hidden="1" x14ac:dyDescent="0.2">
      <c r="C403">
        <v>1001</v>
      </c>
      <c r="D403" t="s">
        <v>199</v>
      </c>
      <c r="E403" t="s">
        <v>200</v>
      </c>
      <c r="F403" t="s">
        <v>842</v>
      </c>
      <c r="G403" s="1">
        <v>41085</v>
      </c>
      <c r="H403" t="s">
        <v>204</v>
      </c>
      <c r="I403">
        <v>34</v>
      </c>
      <c r="J403">
        <v>6.85</v>
      </c>
      <c r="K403" s="36">
        <v>218.97</v>
      </c>
      <c r="L403" s="36">
        <v>0</v>
      </c>
      <c r="M403">
        <v>0</v>
      </c>
      <c r="N403" t="s">
        <v>495</v>
      </c>
      <c r="O403" t="s">
        <v>495</v>
      </c>
      <c r="P403" t="s">
        <v>198</v>
      </c>
      <c r="Q403">
        <v>1</v>
      </c>
      <c r="R403" s="116">
        <f t="shared" si="42"/>
        <v>218.97</v>
      </c>
      <c r="S403">
        <f t="shared" si="43"/>
        <v>1499.9444999999998</v>
      </c>
      <c r="T403" t="str">
        <f t="shared" si="44"/>
        <v>10014108530CME</v>
      </c>
      <c r="U403" t="str">
        <f t="shared" si="45"/>
        <v>14108530CME</v>
      </c>
      <c r="V403" t="str">
        <f t="shared" si="46"/>
        <v>141085TDCME</v>
      </c>
      <c r="W403" t="str">
        <f t="shared" si="47"/>
        <v>100141085TDCME</v>
      </c>
      <c r="X403" t="str">
        <f t="shared" si="48"/>
        <v>0CME</v>
      </c>
    </row>
    <row r="404" spans="3:24" hidden="1" x14ac:dyDescent="0.2">
      <c r="C404">
        <v>1001</v>
      </c>
      <c r="D404" t="s">
        <v>199</v>
      </c>
      <c r="E404" t="s">
        <v>200</v>
      </c>
      <c r="F404" t="s">
        <v>557</v>
      </c>
      <c r="G404" s="1">
        <v>41085</v>
      </c>
      <c r="H404" t="s">
        <v>202</v>
      </c>
      <c r="I404">
        <v>34</v>
      </c>
      <c r="J404">
        <v>6.97</v>
      </c>
      <c r="K404" s="36">
        <v>0</v>
      </c>
      <c r="L404" s="36">
        <v>48</v>
      </c>
      <c r="M404">
        <v>0</v>
      </c>
      <c r="N404" t="s">
        <v>495</v>
      </c>
      <c r="O404" t="s">
        <v>495</v>
      </c>
      <c r="P404" t="s">
        <v>198</v>
      </c>
      <c r="Q404">
        <v>1</v>
      </c>
      <c r="R404" s="116">
        <f t="shared" si="42"/>
        <v>48</v>
      </c>
      <c r="S404">
        <f t="shared" si="43"/>
        <v>334.56</v>
      </c>
      <c r="T404" t="str">
        <f t="shared" si="44"/>
        <v>10014108530VME</v>
      </c>
      <c r="U404" t="str">
        <f t="shared" si="45"/>
        <v>14108530VME</v>
      </c>
      <c r="V404" t="str">
        <f t="shared" si="46"/>
        <v>141085TDVME</v>
      </c>
      <c r="W404" t="str">
        <f t="shared" si="47"/>
        <v>100141085TDVME</v>
      </c>
      <c r="X404" t="str">
        <f t="shared" si="48"/>
        <v>0VME</v>
      </c>
    </row>
    <row r="405" spans="3:24" hidden="1" x14ac:dyDescent="0.2">
      <c r="C405">
        <v>1001</v>
      </c>
      <c r="D405" t="s">
        <v>199</v>
      </c>
      <c r="E405" t="s">
        <v>200</v>
      </c>
      <c r="F405" t="s">
        <v>558</v>
      </c>
      <c r="G405" s="1">
        <v>41085</v>
      </c>
      <c r="H405" t="s">
        <v>204</v>
      </c>
      <c r="I405">
        <v>34</v>
      </c>
      <c r="J405">
        <v>6.85</v>
      </c>
      <c r="K405" s="36">
        <v>36.5</v>
      </c>
      <c r="L405" s="36">
        <v>0</v>
      </c>
      <c r="M405">
        <v>0</v>
      </c>
      <c r="N405" t="s">
        <v>495</v>
      </c>
      <c r="O405" t="s">
        <v>495</v>
      </c>
      <c r="P405" t="s">
        <v>198</v>
      </c>
      <c r="Q405">
        <v>1</v>
      </c>
      <c r="R405" s="116">
        <f t="shared" si="42"/>
        <v>36.5</v>
      </c>
      <c r="S405">
        <f t="shared" si="43"/>
        <v>250.02499999999998</v>
      </c>
      <c r="T405" t="str">
        <f t="shared" si="44"/>
        <v>10014108530CME</v>
      </c>
      <c r="U405" t="str">
        <f t="shared" si="45"/>
        <v>14108530CME</v>
      </c>
      <c r="V405" t="str">
        <f t="shared" si="46"/>
        <v>141085TDCME</v>
      </c>
      <c r="W405" t="str">
        <f t="shared" si="47"/>
        <v>100141085TDCME</v>
      </c>
      <c r="X405" t="str">
        <f t="shared" si="48"/>
        <v>0CME</v>
      </c>
    </row>
    <row r="406" spans="3:24" hidden="1" x14ac:dyDescent="0.2">
      <c r="C406">
        <v>1001</v>
      </c>
      <c r="D406" t="s">
        <v>199</v>
      </c>
      <c r="E406" t="s">
        <v>200</v>
      </c>
      <c r="F406" t="s">
        <v>559</v>
      </c>
      <c r="G406" s="1">
        <v>41085</v>
      </c>
      <c r="H406" t="s">
        <v>202</v>
      </c>
      <c r="I406">
        <v>34</v>
      </c>
      <c r="J406">
        <v>6.97</v>
      </c>
      <c r="K406" s="36">
        <v>0</v>
      </c>
      <c r="L406" s="36">
        <v>130</v>
      </c>
      <c r="M406">
        <v>0</v>
      </c>
      <c r="N406" t="s">
        <v>495</v>
      </c>
      <c r="O406" t="s">
        <v>495</v>
      </c>
      <c r="P406" t="s">
        <v>198</v>
      </c>
      <c r="Q406">
        <v>1</v>
      </c>
      <c r="R406" s="116">
        <f t="shared" si="42"/>
        <v>130</v>
      </c>
      <c r="S406">
        <f t="shared" si="43"/>
        <v>906.1</v>
      </c>
      <c r="T406" t="str">
        <f t="shared" si="44"/>
        <v>10014108530VME</v>
      </c>
      <c r="U406" t="str">
        <f t="shared" si="45"/>
        <v>14108530VME</v>
      </c>
      <c r="V406" t="str">
        <f t="shared" si="46"/>
        <v>141085TDVME</v>
      </c>
      <c r="W406" t="str">
        <f t="shared" si="47"/>
        <v>100141085TDVME</v>
      </c>
      <c r="X406" t="str">
        <f t="shared" si="48"/>
        <v>0VME</v>
      </c>
    </row>
    <row r="407" spans="3:24" hidden="1" x14ac:dyDescent="0.2">
      <c r="C407">
        <v>1001</v>
      </c>
      <c r="D407" t="s">
        <v>199</v>
      </c>
      <c r="E407" t="s">
        <v>200</v>
      </c>
      <c r="F407" t="s">
        <v>560</v>
      </c>
      <c r="G407" s="1">
        <v>41085</v>
      </c>
      <c r="H407" t="s">
        <v>204</v>
      </c>
      <c r="I407">
        <v>34</v>
      </c>
      <c r="J407">
        <v>6.85</v>
      </c>
      <c r="K407" s="36">
        <v>50.89</v>
      </c>
      <c r="L407" s="36">
        <v>0</v>
      </c>
      <c r="M407">
        <v>0</v>
      </c>
      <c r="N407" t="s">
        <v>495</v>
      </c>
      <c r="O407" t="s">
        <v>495</v>
      </c>
      <c r="P407" t="s">
        <v>198</v>
      </c>
      <c r="Q407">
        <v>1</v>
      </c>
      <c r="R407" s="116">
        <f t="shared" si="42"/>
        <v>50.89</v>
      </c>
      <c r="S407">
        <f t="shared" si="43"/>
        <v>348.59649999999999</v>
      </c>
      <c r="T407" t="str">
        <f t="shared" si="44"/>
        <v>10014108530CME</v>
      </c>
      <c r="U407" t="str">
        <f t="shared" si="45"/>
        <v>14108530CME</v>
      </c>
      <c r="V407" t="str">
        <f t="shared" si="46"/>
        <v>141085TDCME</v>
      </c>
      <c r="W407" t="str">
        <f t="shared" si="47"/>
        <v>100141085TDCME</v>
      </c>
      <c r="X407" t="str">
        <f t="shared" si="48"/>
        <v>0CME</v>
      </c>
    </row>
    <row r="408" spans="3:24" hidden="1" x14ac:dyDescent="0.2">
      <c r="C408">
        <v>1001</v>
      </c>
      <c r="D408" t="s">
        <v>199</v>
      </c>
      <c r="E408" t="s">
        <v>200</v>
      </c>
      <c r="F408" t="s">
        <v>561</v>
      </c>
      <c r="G408" s="1">
        <v>41085</v>
      </c>
      <c r="H408" t="s">
        <v>204</v>
      </c>
      <c r="I408">
        <v>34</v>
      </c>
      <c r="J408">
        <v>6.85</v>
      </c>
      <c r="K408" s="36">
        <v>49.56</v>
      </c>
      <c r="L408" s="36">
        <v>0</v>
      </c>
      <c r="M408">
        <v>0</v>
      </c>
      <c r="N408" t="s">
        <v>495</v>
      </c>
      <c r="O408" t="s">
        <v>495</v>
      </c>
      <c r="P408" t="s">
        <v>198</v>
      </c>
      <c r="Q408">
        <v>1</v>
      </c>
      <c r="R408" s="116">
        <f t="shared" si="42"/>
        <v>49.56</v>
      </c>
      <c r="S408">
        <f t="shared" si="43"/>
        <v>339.48599999999999</v>
      </c>
      <c r="T408" t="str">
        <f t="shared" si="44"/>
        <v>10014108530CME</v>
      </c>
      <c r="U408" t="str">
        <f t="shared" si="45"/>
        <v>14108530CME</v>
      </c>
      <c r="V408" t="str">
        <f t="shared" si="46"/>
        <v>141085TDCME</v>
      </c>
      <c r="W408" t="str">
        <f t="shared" si="47"/>
        <v>100141085TDCME</v>
      </c>
      <c r="X408" t="str">
        <f t="shared" si="48"/>
        <v>0CME</v>
      </c>
    </row>
    <row r="409" spans="3:24" hidden="1" x14ac:dyDescent="0.2">
      <c r="C409">
        <v>1001</v>
      </c>
      <c r="D409" t="s">
        <v>199</v>
      </c>
      <c r="E409" t="s">
        <v>200</v>
      </c>
      <c r="F409" t="s">
        <v>784</v>
      </c>
      <c r="G409" s="1">
        <v>41085</v>
      </c>
      <c r="H409" t="s">
        <v>204</v>
      </c>
      <c r="I409">
        <v>34</v>
      </c>
      <c r="J409">
        <v>6.85</v>
      </c>
      <c r="K409" s="36">
        <v>16970.11</v>
      </c>
      <c r="L409" s="36">
        <v>0</v>
      </c>
      <c r="M409">
        <v>0</v>
      </c>
      <c r="N409" t="s">
        <v>495</v>
      </c>
      <c r="O409" t="s">
        <v>495</v>
      </c>
      <c r="P409" t="s">
        <v>198</v>
      </c>
      <c r="Q409">
        <v>1</v>
      </c>
      <c r="R409" s="116">
        <f t="shared" si="42"/>
        <v>16970.11</v>
      </c>
      <c r="S409">
        <f t="shared" si="43"/>
        <v>116245.25349999999</v>
      </c>
      <c r="T409" t="str">
        <f t="shared" si="44"/>
        <v>10014108530CME</v>
      </c>
      <c r="U409" t="str">
        <f t="shared" si="45"/>
        <v>14108530CME</v>
      </c>
      <c r="V409" t="str">
        <f t="shared" si="46"/>
        <v>141085TDCME</v>
      </c>
      <c r="W409" t="str">
        <f t="shared" si="47"/>
        <v>100141085TDCME</v>
      </c>
      <c r="X409" t="str">
        <f t="shared" si="48"/>
        <v>0CME</v>
      </c>
    </row>
    <row r="410" spans="3:24" hidden="1" x14ac:dyDescent="0.2">
      <c r="C410">
        <v>1001</v>
      </c>
      <c r="D410" t="s">
        <v>199</v>
      </c>
      <c r="E410" t="s">
        <v>200</v>
      </c>
      <c r="F410" t="s">
        <v>562</v>
      </c>
      <c r="G410" s="1">
        <v>41085</v>
      </c>
      <c r="H410" t="s">
        <v>204</v>
      </c>
      <c r="I410">
        <v>34</v>
      </c>
      <c r="J410">
        <v>6.85</v>
      </c>
      <c r="K410" s="36">
        <v>1869.41</v>
      </c>
      <c r="L410" s="36">
        <v>0</v>
      </c>
      <c r="M410">
        <v>0</v>
      </c>
      <c r="N410" t="s">
        <v>495</v>
      </c>
      <c r="O410" t="s">
        <v>495</v>
      </c>
      <c r="P410" t="s">
        <v>198</v>
      </c>
      <c r="Q410">
        <v>1</v>
      </c>
      <c r="R410" s="116">
        <f t="shared" si="42"/>
        <v>1869.41</v>
      </c>
      <c r="S410">
        <f t="shared" si="43"/>
        <v>12805.458500000001</v>
      </c>
      <c r="T410" t="str">
        <f t="shared" si="44"/>
        <v>10014108530CME</v>
      </c>
      <c r="U410" t="str">
        <f t="shared" si="45"/>
        <v>14108530CME</v>
      </c>
      <c r="V410" t="str">
        <f t="shared" si="46"/>
        <v>141085TDCME</v>
      </c>
      <c r="W410" t="str">
        <f t="shared" si="47"/>
        <v>100141085TDCME</v>
      </c>
      <c r="X410" t="str">
        <f t="shared" si="48"/>
        <v>0CME</v>
      </c>
    </row>
    <row r="411" spans="3:24" hidden="1" x14ac:dyDescent="0.2">
      <c r="C411">
        <v>1001</v>
      </c>
      <c r="D411" t="s">
        <v>199</v>
      </c>
      <c r="E411" t="s">
        <v>200</v>
      </c>
      <c r="F411" t="s">
        <v>563</v>
      </c>
      <c r="G411" s="1">
        <v>41085</v>
      </c>
      <c r="H411" t="s">
        <v>204</v>
      </c>
      <c r="I411">
        <v>34</v>
      </c>
      <c r="J411">
        <v>6.85</v>
      </c>
      <c r="K411" s="36">
        <v>87.59</v>
      </c>
      <c r="L411" s="36">
        <v>0</v>
      </c>
      <c r="M411">
        <v>0</v>
      </c>
      <c r="N411" t="s">
        <v>495</v>
      </c>
      <c r="O411" t="s">
        <v>495</v>
      </c>
      <c r="P411" t="s">
        <v>198</v>
      </c>
      <c r="Q411">
        <v>1</v>
      </c>
      <c r="R411" s="116">
        <f t="shared" si="42"/>
        <v>87.59</v>
      </c>
      <c r="S411">
        <f t="shared" si="43"/>
        <v>599.99149999999997</v>
      </c>
      <c r="T411" t="str">
        <f t="shared" si="44"/>
        <v>10014108530CME</v>
      </c>
      <c r="U411" t="str">
        <f t="shared" si="45"/>
        <v>14108530CME</v>
      </c>
      <c r="V411" t="str">
        <f t="shared" si="46"/>
        <v>141085TDCME</v>
      </c>
      <c r="W411" t="str">
        <f t="shared" si="47"/>
        <v>100141085TDCME</v>
      </c>
      <c r="X411" t="str">
        <f t="shared" si="48"/>
        <v>0CME</v>
      </c>
    </row>
    <row r="412" spans="3:24" hidden="1" x14ac:dyDescent="0.2">
      <c r="C412">
        <v>1001</v>
      </c>
      <c r="D412" t="s">
        <v>199</v>
      </c>
      <c r="E412" t="s">
        <v>200</v>
      </c>
      <c r="F412" t="s">
        <v>564</v>
      </c>
      <c r="G412" s="1">
        <v>41085</v>
      </c>
      <c r="H412" t="s">
        <v>204</v>
      </c>
      <c r="I412">
        <v>34</v>
      </c>
      <c r="J412">
        <v>6.85</v>
      </c>
      <c r="K412" s="36">
        <v>203.52</v>
      </c>
      <c r="L412" s="36">
        <v>0</v>
      </c>
      <c r="M412">
        <v>0</v>
      </c>
      <c r="N412" t="s">
        <v>495</v>
      </c>
      <c r="O412" t="s">
        <v>495</v>
      </c>
      <c r="P412" t="s">
        <v>198</v>
      </c>
      <c r="Q412">
        <v>1</v>
      </c>
      <c r="R412" s="116">
        <f t="shared" si="42"/>
        <v>203.52</v>
      </c>
      <c r="S412">
        <f t="shared" si="43"/>
        <v>1394.1120000000001</v>
      </c>
      <c r="T412" t="str">
        <f t="shared" si="44"/>
        <v>10014108530CME</v>
      </c>
      <c r="U412" t="str">
        <f t="shared" si="45"/>
        <v>14108530CME</v>
      </c>
      <c r="V412" t="str">
        <f t="shared" si="46"/>
        <v>141085TDCME</v>
      </c>
      <c r="W412" t="str">
        <f t="shared" si="47"/>
        <v>100141085TDCME</v>
      </c>
      <c r="X412" t="str">
        <f t="shared" si="48"/>
        <v>0CME</v>
      </c>
    </row>
    <row r="413" spans="3:24" hidden="1" x14ac:dyDescent="0.2">
      <c r="C413">
        <v>1001</v>
      </c>
      <c r="D413" t="s">
        <v>199</v>
      </c>
      <c r="E413" t="s">
        <v>200</v>
      </c>
      <c r="F413" t="s">
        <v>565</v>
      </c>
      <c r="G413" s="1">
        <v>41085</v>
      </c>
      <c r="H413" t="s">
        <v>204</v>
      </c>
      <c r="I413">
        <v>34</v>
      </c>
      <c r="J413">
        <v>6.85</v>
      </c>
      <c r="K413" s="36">
        <v>70.09</v>
      </c>
      <c r="L413" s="36">
        <v>0</v>
      </c>
      <c r="M413">
        <v>0</v>
      </c>
      <c r="N413" t="s">
        <v>495</v>
      </c>
      <c r="O413" t="s">
        <v>495</v>
      </c>
      <c r="P413" t="s">
        <v>198</v>
      </c>
      <c r="Q413">
        <v>1</v>
      </c>
      <c r="R413" s="116">
        <f t="shared" si="42"/>
        <v>70.09</v>
      </c>
      <c r="S413">
        <f t="shared" si="43"/>
        <v>480.11649999999997</v>
      </c>
      <c r="T413" t="str">
        <f t="shared" si="44"/>
        <v>10014108530CME</v>
      </c>
      <c r="U413" t="str">
        <f t="shared" si="45"/>
        <v>14108530CME</v>
      </c>
      <c r="V413" t="str">
        <f t="shared" si="46"/>
        <v>141085TDCME</v>
      </c>
      <c r="W413" t="str">
        <f t="shared" si="47"/>
        <v>100141085TDCME</v>
      </c>
      <c r="X413" t="str">
        <f t="shared" si="48"/>
        <v>0CME</v>
      </c>
    </row>
    <row r="414" spans="3:24" hidden="1" x14ac:dyDescent="0.2">
      <c r="C414">
        <v>1001</v>
      </c>
      <c r="D414" t="s">
        <v>199</v>
      </c>
      <c r="E414" t="s">
        <v>200</v>
      </c>
      <c r="F414" t="s">
        <v>566</v>
      </c>
      <c r="G414" s="1">
        <v>41085</v>
      </c>
      <c r="H414" t="s">
        <v>204</v>
      </c>
      <c r="I414">
        <v>34</v>
      </c>
      <c r="J414">
        <v>6.85</v>
      </c>
      <c r="K414" s="36">
        <v>51.09</v>
      </c>
      <c r="L414" s="36">
        <v>0</v>
      </c>
      <c r="M414">
        <v>0</v>
      </c>
      <c r="N414" t="s">
        <v>495</v>
      </c>
      <c r="O414" t="s">
        <v>495</v>
      </c>
      <c r="P414" t="s">
        <v>198</v>
      </c>
      <c r="Q414">
        <v>1</v>
      </c>
      <c r="R414" s="116">
        <f t="shared" si="42"/>
        <v>51.09</v>
      </c>
      <c r="S414">
        <f t="shared" si="43"/>
        <v>349.9665</v>
      </c>
      <c r="T414" t="str">
        <f t="shared" si="44"/>
        <v>10014108530CME</v>
      </c>
      <c r="U414" t="str">
        <f t="shared" si="45"/>
        <v>14108530CME</v>
      </c>
      <c r="V414" t="str">
        <f t="shared" si="46"/>
        <v>141085TDCME</v>
      </c>
      <c r="W414" t="str">
        <f t="shared" si="47"/>
        <v>100141085TDCME</v>
      </c>
      <c r="X414" t="str">
        <f t="shared" si="48"/>
        <v>0CME</v>
      </c>
    </row>
    <row r="415" spans="3:24" hidden="1" x14ac:dyDescent="0.2">
      <c r="C415">
        <v>1001</v>
      </c>
      <c r="D415" t="s">
        <v>199</v>
      </c>
      <c r="E415" t="s">
        <v>200</v>
      </c>
      <c r="F415" t="s">
        <v>567</v>
      </c>
      <c r="G415" s="1">
        <v>41085</v>
      </c>
      <c r="H415" t="s">
        <v>204</v>
      </c>
      <c r="I415">
        <v>34</v>
      </c>
      <c r="J415">
        <v>6.85</v>
      </c>
      <c r="K415" s="36">
        <v>145.99</v>
      </c>
      <c r="L415" s="36">
        <v>0</v>
      </c>
      <c r="M415">
        <v>0</v>
      </c>
      <c r="N415" t="s">
        <v>495</v>
      </c>
      <c r="O415" t="s">
        <v>495</v>
      </c>
      <c r="P415" t="s">
        <v>198</v>
      </c>
      <c r="Q415">
        <v>1</v>
      </c>
      <c r="R415" s="116">
        <f t="shared" si="42"/>
        <v>145.99</v>
      </c>
      <c r="S415">
        <f t="shared" si="43"/>
        <v>1000.0315000000001</v>
      </c>
      <c r="T415" t="str">
        <f t="shared" si="44"/>
        <v>10014108530CME</v>
      </c>
      <c r="U415" t="str">
        <f t="shared" si="45"/>
        <v>14108530CME</v>
      </c>
      <c r="V415" t="str">
        <f t="shared" si="46"/>
        <v>141085TDCME</v>
      </c>
      <c r="W415" t="str">
        <f t="shared" si="47"/>
        <v>100141085TDCME</v>
      </c>
      <c r="X415" t="str">
        <f t="shared" si="48"/>
        <v>0CME</v>
      </c>
    </row>
    <row r="416" spans="3:24" hidden="1" x14ac:dyDescent="0.2">
      <c r="C416">
        <v>1001</v>
      </c>
      <c r="D416" t="s">
        <v>199</v>
      </c>
      <c r="E416" t="s">
        <v>200</v>
      </c>
      <c r="F416" t="s">
        <v>568</v>
      </c>
      <c r="G416" s="1">
        <v>41085</v>
      </c>
      <c r="H416" t="s">
        <v>204</v>
      </c>
      <c r="I416">
        <v>34</v>
      </c>
      <c r="J416">
        <v>6.85</v>
      </c>
      <c r="K416" s="36">
        <v>20</v>
      </c>
      <c r="L416" s="36">
        <v>0</v>
      </c>
      <c r="M416">
        <v>0</v>
      </c>
      <c r="N416" t="s">
        <v>495</v>
      </c>
      <c r="O416" t="s">
        <v>495</v>
      </c>
      <c r="P416" t="s">
        <v>198</v>
      </c>
      <c r="Q416">
        <v>1</v>
      </c>
      <c r="R416" s="116">
        <f t="shared" si="42"/>
        <v>20</v>
      </c>
      <c r="S416">
        <f t="shared" si="43"/>
        <v>137</v>
      </c>
      <c r="T416" t="str">
        <f t="shared" si="44"/>
        <v>10014108530CME</v>
      </c>
      <c r="U416" t="str">
        <f t="shared" si="45"/>
        <v>14108530CME</v>
      </c>
      <c r="V416" t="str">
        <f t="shared" si="46"/>
        <v>141085TDCME</v>
      </c>
      <c r="W416" t="str">
        <f t="shared" si="47"/>
        <v>100141085TDCME</v>
      </c>
      <c r="X416" t="str">
        <f t="shared" si="48"/>
        <v>0CME</v>
      </c>
    </row>
    <row r="417" spans="3:24" hidden="1" x14ac:dyDescent="0.2">
      <c r="C417">
        <v>1001</v>
      </c>
      <c r="D417" t="s">
        <v>199</v>
      </c>
      <c r="E417" t="s">
        <v>200</v>
      </c>
      <c r="F417" t="s">
        <v>569</v>
      </c>
      <c r="G417" s="1">
        <v>41085</v>
      </c>
      <c r="H417" t="s">
        <v>202</v>
      </c>
      <c r="I417">
        <v>34</v>
      </c>
      <c r="J417">
        <v>6.97</v>
      </c>
      <c r="K417" s="36">
        <v>0</v>
      </c>
      <c r="L417" s="36">
        <v>4300</v>
      </c>
      <c r="M417">
        <v>0</v>
      </c>
      <c r="N417" t="s">
        <v>495</v>
      </c>
      <c r="O417" t="s">
        <v>495</v>
      </c>
      <c r="P417" t="s">
        <v>198</v>
      </c>
      <c r="Q417">
        <v>1</v>
      </c>
      <c r="R417" s="116">
        <f t="shared" si="42"/>
        <v>4300</v>
      </c>
      <c r="S417">
        <f t="shared" si="43"/>
        <v>29971</v>
      </c>
      <c r="T417" t="str">
        <f t="shared" si="44"/>
        <v>10014108530VME</v>
      </c>
      <c r="U417" t="str">
        <f t="shared" si="45"/>
        <v>14108530VME</v>
      </c>
      <c r="V417" t="str">
        <f t="shared" si="46"/>
        <v>141085TDVME</v>
      </c>
      <c r="W417" t="str">
        <f t="shared" si="47"/>
        <v>100141085TDVME</v>
      </c>
      <c r="X417" t="str">
        <f t="shared" si="48"/>
        <v>0VME</v>
      </c>
    </row>
    <row r="418" spans="3:24" hidden="1" x14ac:dyDescent="0.2">
      <c r="C418">
        <v>1001</v>
      </c>
      <c r="D418" t="s">
        <v>199</v>
      </c>
      <c r="E418" t="s">
        <v>200</v>
      </c>
      <c r="F418" t="s">
        <v>570</v>
      </c>
      <c r="G418" s="1">
        <v>41085</v>
      </c>
      <c r="H418" t="s">
        <v>204</v>
      </c>
      <c r="I418">
        <v>34</v>
      </c>
      <c r="J418">
        <v>6.85</v>
      </c>
      <c r="K418" s="36">
        <v>76.239999999999995</v>
      </c>
      <c r="L418" s="36">
        <v>0</v>
      </c>
      <c r="M418">
        <v>0</v>
      </c>
      <c r="N418" t="s">
        <v>495</v>
      </c>
      <c r="O418" t="s">
        <v>495</v>
      </c>
      <c r="P418" t="s">
        <v>198</v>
      </c>
      <c r="Q418">
        <v>1</v>
      </c>
      <c r="R418" s="116">
        <f t="shared" si="42"/>
        <v>76.239999999999995</v>
      </c>
      <c r="S418">
        <f t="shared" si="43"/>
        <v>522.24399999999991</v>
      </c>
      <c r="T418" t="str">
        <f t="shared" si="44"/>
        <v>10014108530CME</v>
      </c>
      <c r="U418" t="str">
        <f t="shared" si="45"/>
        <v>14108530CME</v>
      </c>
      <c r="V418" t="str">
        <f t="shared" si="46"/>
        <v>141085TDCME</v>
      </c>
      <c r="W418" t="str">
        <f t="shared" si="47"/>
        <v>100141085TDCME</v>
      </c>
      <c r="X418" t="str">
        <f t="shared" si="48"/>
        <v>0CME</v>
      </c>
    </row>
    <row r="419" spans="3:24" hidden="1" x14ac:dyDescent="0.2">
      <c r="C419">
        <v>1001</v>
      </c>
      <c r="D419" t="s">
        <v>199</v>
      </c>
      <c r="E419" t="s">
        <v>200</v>
      </c>
      <c r="F419" t="s">
        <v>571</v>
      </c>
      <c r="G419" s="1">
        <v>41085</v>
      </c>
      <c r="H419" t="s">
        <v>204</v>
      </c>
      <c r="I419">
        <v>34</v>
      </c>
      <c r="J419">
        <v>6.85</v>
      </c>
      <c r="K419" s="36">
        <v>17.399999999999999</v>
      </c>
      <c r="L419" s="36">
        <v>0</v>
      </c>
      <c r="M419">
        <v>0</v>
      </c>
      <c r="N419" t="s">
        <v>495</v>
      </c>
      <c r="O419" t="s">
        <v>495</v>
      </c>
      <c r="P419" t="s">
        <v>198</v>
      </c>
      <c r="Q419">
        <v>1</v>
      </c>
      <c r="R419" s="116">
        <f t="shared" si="42"/>
        <v>17.399999999999999</v>
      </c>
      <c r="S419">
        <f t="shared" si="43"/>
        <v>119.18999999999998</v>
      </c>
      <c r="T419" t="str">
        <f t="shared" si="44"/>
        <v>10014108530CME</v>
      </c>
      <c r="U419" t="str">
        <f t="shared" si="45"/>
        <v>14108530CME</v>
      </c>
      <c r="V419" t="str">
        <f t="shared" si="46"/>
        <v>141085TDCME</v>
      </c>
      <c r="W419" t="str">
        <f t="shared" si="47"/>
        <v>100141085TDCME</v>
      </c>
      <c r="X419" t="str">
        <f t="shared" si="48"/>
        <v>0CME</v>
      </c>
    </row>
    <row r="420" spans="3:24" hidden="1" x14ac:dyDescent="0.2">
      <c r="C420">
        <v>1001</v>
      </c>
      <c r="D420" t="s">
        <v>199</v>
      </c>
      <c r="E420" t="s">
        <v>200</v>
      </c>
      <c r="F420" t="s">
        <v>572</v>
      </c>
      <c r="G420" s="1">
        <v>41085</v>
      </c>
      <c r="H420" t="s">
        <v>202</v>
      </c>
      <c r="I420">
        <v>34</v>
      </c>
      <c r="J420">
        <v>6.97</v>
      </c>
      <c r="K420" s="36">
        <v>0</v>
      </c>
      <c r="L420" s="36">
        <v>200</v>
      </c>
      <c r="M420">
        <v>0</v>
      </c>
      <c r="N420" t="s">
        <v>495</v>
      </c>
      <c r="O420" t="s">
        <v>495</v>
      </c>
      <c r="P420" t="s">
        <v>198</v>
      </c>
      <c r="Q420">
        <v>1</v>
      </c>
      <c r="R420" s="116">
        <f t="shared" si="42"/>
        <v>200</v>
      </c>
      <c r="S420">
        <f t="shared" si="43"/>
        <v>1394</v>
      </c>
      <c r="T420" t="str">
        <f t="shared" si="44"/>
        <v>10014108530VME</v>
      </c>
      <c r="U420" t="str">
        <f t="shared" si="45"/>
        <v>14108530VME</v>
      </c>
      <c r="V420" t="str">
        <f t="shared" si="46"/>
        <v>141085TDVME</v>
      </c>
      <c r="W420" t="str">
        <f t="shared" si="47"/>
        <v>100141085TDVME</v>
      </c>
      <c r="X420" t="str">
        <f t="shared" si="48"/>
        <v>0VME</v>
      </c>
    </row>
    <row r="421" spans="3:24" hidden="1" x14ac:dyDescent="0.2">
      <c r="C421">
        <v>1001</v>
      </c>
      <c r="D421" t="s">
        <v>199</v>
      </c>
      <c r="E421" t="s">
        <v>200</v>
      </c>
      <c r="F421" t="s">
        <v>573</v>
      </c>
      <c r="G421" s="1">
        <v>41085</v>
      </c>
      <c r="H421" t="s">
        <v>202</v>
      </c>
      <c r="I421">
        <v>34</v>
      </c>
      <c r="J421">
        <v>6.97</v>
      </c>
      <c r="K421" s="36">
        <v>0</v>
      </c>
      <c r="L421" s="36">
        <v>200</v>
      </c>
      <c r="M421">
        <v>0</v>
      </c>
      <c r="N421" t="s">
        <v>495</v>
      </c>
      <c r="O421" t="s">
        <v>495</v>
      </c>
      <c r="P421" t="s">
        <v>198</v>
      </c>
      <c r="Q421">
        <v>1</v>
      </c>
      <c r="R421" s="116">
        <f t="shared" si="42"/>
        <v>200</v>
      </c>
      <c r="S421">
        <f t="shared" si="43"/>
        <v>1394</v>
      </c>
      <c r="T421" t="str">
        <f t="shared" si="44"/>
        <v>10014108530VME</v>
      </c>
      <c r="U421" t="str">
        <f t="shared" si="45"/>
        <v>14108530VME</v>
      </c>
      <c r="V421" t="str">
        <f t="shared" si="46"/>
        <v>141085TDVME</v>
      </c>
      <c r="W421" t="str">
        <f t="shared" si="47"/>
        <v>100141085TDVME</v>
      </c>
      <c r="X421" t="str">
        <f t="shared" si="48"/>
        <v>0VME</v>
      </c>
    </row>
    <row r="422" spans="3:24" hidden="1" x14ac:dyDescent="0.2">
      <c r="C422">
        <v>1001</v>
      </c>
      <c r="D422" t="s">
        <v>199</v>
      </c>
      <c r="E422" t="s">
        <v>200</v>
      </c>
      <c r="F422" t="s">
        <v>574</v>
      </c>
      <c r="G422" s="1">
        <v>41085</v>
      </c>
      <c r="H422" t="s">
        <v>202</v>
      </c>
      <c r="I422">
        <v>34</v>
      </c>
      <c r="J422">
        <v>6.97</v>
      </c>
      <c r="K422" s="36">
        <v>0</v>
      </c>
      <c r="L422" s="36">
        <v>20</v>
      </c>
      <c r="M422">
        <v>0</v>
      </c>
      <c r="N422" t="s">
        <v>495</v>
      </c>
      <c r="O422" t="s">
        <v>495</v>
      </c>
      <c r="P422" t="s">
        <v>198</v>
      </c>
      <c r="Q422">
        <v>1</v>
      </c>
      <c r="R422" s="116">
        <f t="shared" si="42"/>
        <v>20</v>
      </c>
      <c r="S422">
        <f t="shared" si="43"/>
        <v>139.4</v>
      </c>
      <c r="T422" t="str">
        <f t="shared" si="44"/>
        <v>10014108530VME</v>
      </c>
      <c r="U422" t="str">
        <f t="shared" si="45"/>
        <v>14108530VME</v>
      </c>
      <c r="V422" t="str">
        <f t="shared" si="46"/>
        <v>141085TDVME</v>
      </c>
      <c r="W422" t="str">
        <f t="shared" si="47"/>
        <v>100141085TDVME</v>
      </c>
      <c r="X422" t="str">
        <f t="shared" si="48"/>
        <v>0VME</v>
      </c>
    </row>
    <row r="423" spans="3:24" hidden="1" x14ac:dyDescent="0.2">
      <c r="C423">
        <v>1001</v>
      </c>
      <c r="D423" t="s">
        <v>199</v>
      </c>
      <c r="E423" t="s">
        <v>200</v>
      </c>
      <c r="F423" t="s">
        <v>575</v>
      </c>
      <c r="G423" s="1">
        <v>41085</v>
      </c>
      <c r="H423" t="s">
        <v>202</v>
      </c>
      <c r="I423">
        <v>34</v>
      </c>
      <c r="J423">
        <v>6.97</v>
      </c>
      <c r="K423" s="36">
        <v>0</v>
      </c>
      <c r="L423" s="36">
        <v>366.74</v>
      </c>
      <c r="M423">
        <v>0</v>
      </c>
      <c r="N423" t="s">
        <v>495</v>
      </c>
      <c r="O423" t="s">
        <v>495</v>
      </c>
      <c r="P423" t="s">
        <v>198</v>
      </c>
      <c r="Q423">
        <v>1</v>
      </c>
      <c r="R423" s="116">
        <f t="shared" si="42"/>
        <v>366.74</v>
      </c>
      <c r="S423">
        <f t="shared" si="43"/>
        <v>2556.1777999999999</v>
      </c>
      <c r="T423" t="str">
        <f t="shared" si="44"/>
        <v>10014108530VME</v>
      </c>
      <c r="U423" t="str">
        <f t="shared" si="45"/>
        <v>14108530VME</v>
      </c>
      <c r="V423" t="str">
        <f t="shared" si="46"/>
        <v>141085TDVME</v>
      </c>
      <c r="W423" t="str">
        <f t="shared" si="47"/>
        <v>100141085TDVME</v>
      </c>
      <c r="X423" t="str">
        <f t="shared" si="48"/>
        <v>0VME</v>
      </c>
    </row>
    <row r="424" spans="3:24" hidden="1" x14ac:dyDescent="0.2">
      <c r="C424">
        <v>1001</v>
      </c>
      <c r="D424" t="s">
        <v>199</v>
      </c>
      <c r="E424" t="s">
        <v>200</v>
      </c>
      <c r="F424" t="s">
        <v>576</v>
      </c>
      <c r="G424" s="1">
        <v>41085</v>
      </c>
      <c r="H424" t="s">
        <v>202</v>
      </c>
      <c r="I424">
        <v>34</v>
      </c>
      <c r="J424">
        <v>6.97</v>
      </c>
      <c r="K424" s="36">
        <v>0</v>
      </c>
      <c r="L424" s="36">
        <v>1002.8</v>
      </c>
      <c r="M424">
        <v>0</v>
      </c>
      <c r="N424" t="s">
        <v>495</v>
      </c>
      <c r="O424" t="s">
        <v>495</v>
      </c>
      <c r="P424" t="s">
        <v>198</v>
      </c>
      <c r="Q424">
        <v>1</v>
      </c>
      <c r="R424" s="116">
        <f t="shared" si="42"/>
        <v>1002.8</v>
      </c>
      <c r="S424">
        <f t="shared" si="43"/>
        <v>6989.5159999999996</v>
      </c>
      <c r="T424" t="str">
        <f t="shared" si="44"/>
        <v>10014108530VME</v>
      </c>
      <c r="U424" t="str">
        <f t="shared" si="45"/>
        <v>14108530VME</v>
      </c>
      <c r="V424" t="str">
        <f t="shared" si="46"/>
        <v>141085TDVME</v>
      </c>
      <c r="W424" t="str">
        <f t="shared" si="47"/>
        <v>100141085TDVME</v>
      </c>
      <c r="X424" t="str">
        <f t="shared" si="48"/>
        <v>0VME</v>
      </c>
    </row>
    <row r="425" spans="3:24" hidden="1" x14ac:dyDescent="0.2">
      <c r="C425">
        <v>1001</v>
      </c>
      <c r="D425" t="s">
        <v>199</v>
      </c>
      <c r="E425" t="s">
        <v>200</v>
      </c>
      <c r="F425" t="s">
        <v>577</v>
      </c>
      <c r="G425" s="1">
        <v>41085</v>
      </c>
      <c r="H425" t="s">
        <v>202</v>
      </c>
      <c r="I425">
        <v>34</v>
      </c>
      <c r="J425">
        <v>6.97</v>
      </c>
      <c r="K425" s="36">
        <v>0</v>
      </c>
      <c r="L425" s="36">
        <v>20</v>
      </c>
      <c r="M425">
        <v>0</v>
      </c>
      <c r="N425" t="s">
        <v>495</v>
      </c>
      <c r="O425" t="s">
        <v>495</v>
      </c>
      <c r="P425" t="s">
        <v>198</v>
      </c>
      <c r="Q425">
        <v>1</v>
      </c>
      <c r="R425" s="116">
        <f t="shared" si="42"/>
        <v>20</v>
      </c>
      <c r="S425">
        <f t="shared" si="43"/>
        <v>139.4</v>
      </c>
      <c r="T425" t="str">
        <f t="shared" si="44"/>
        <v>10014108530VME</v>
      </c>
      <c r="U425" t="str">
        <f t="shared" si="45"/>
        <v>14108530VME</v>
      </c>
      <c r="V425" t="str">
        <f t="shared" si="46"/>
        <v>141085TDVME</v>
      </c>
      <c r="W425" t="str">
        <f t="shared" si="47"/>
        <v>100141085TDVME</v>
      </c>
      <c r="X425" t="str">
        <f t="shared" si="48"/>
        <v>0VME</v>
      </c>
    </row>
    <row r="426" spans="3:24" hidden="1" x14ac:dyDescent="0.2">
      <c r="C426">
        <v>1001</v>
      </c>
      <c r="D426" t="s">
        <v>199</v>
      </c>
      <c r="E426" t="s">
        <v>200</v>
      </c>
      <c r="F426" t="s">
        <v>873</v>
      </c>
      <c r="G426" s="1">
        <v>41085</v>
      </c>
      <c r="H426" t="s">
        <v>202</v>
      </c>
      <c r="I426">
        <v>34</v>
      </c>
      <c r="J426">
        <v>6.97</v>
      </c>
      <c r="K426" s="36">
        <v>0</v>
      </c>
      <c r="L426" s="36">
        <v>3660.71</v>
      </c>
      <c r="M426">
        <v>0</v>
      </c>
      <c r="N426" t="s">
        <v>495</v>
      </c>
      <c r="O426" t="s">
        <v>495</v>
      </c>
      <c r="P426" t="s">
        <v>198</v>
      </c>
      <c r="Q426">
        <v>1</v>
      </c>
      <c r="R426" s="116">
        <f t="shared" si="42"/>
        <v>3660.71</v>
      </c>
      <c r="S426">
        <f t="shared" si="43"/>
        <v>25515.148699999998</v>
      </c>
      <c r="T426" t="str">
        <f t="shared" si="44"/>
        <v>10014108530VME</v>
      </c>
      <c r="U426" t="str">
        <f t="shared" si="45"/>
        <v>14108530VME</v>
      </c>
      <c r="V426" t="str">
        <f t="shared" si="46"/>
        <v>141085TDVME</v>
      </c>
      <c r="W426" t="str">
        <f t="shared" si="47"/>
        <v>100141085TDVME</v>
      </c>
      <c r="X426" t="str">
        <f t="shared" si="48"/>
        <v>0VME</v>
      </c>
    </row>
    <row r="427" spans="3:24" hidden="1" x14ac:dyDescent="0.2">
      <c r="C427">
        <v>1001</v>
      </c>
      <c r="D427" t="s">
        <v>199</v>
      </c>
      <c r="E427" t="s">
        <v>200</v>
      </c>
      <c r="F427" t="s">
        <v>578</v>
      </c>
      <c r="G427" s="1">
        <v>41085</v>
      </c>
      <c r="H427" t="s">
        <v>202</v>
      </c>
      <c r="I427">
        <v>34</v>
      </c>
      <c r="J427">
        <v>6.97</v>
      </c>
      <c r="K427" s="36">
        <v>0</v>
      </c>
      <c r="L427" s="36">
        <v>545.20000000000005</v>
      </c>
      <c r="M427">
        <v>0</v>
      </c>
      <c r="N427" t="s">
        <v>495</v>
      </c>
      <c r="O427" t="s">
        <v>495</v>
      </c>
      <c r="P427" t="s">
        <v>198</v>
      </c>
      <c r="Q427">
        <v>1</v>
      </c>
      <c r="R427" s="116">
        <f t="shared" si="42"/>
        <v>545.20000000000005</v>
      </c>
      <c r="S427">
        <f t="shared" si="43"/>
        <v>3800.0440000000003</v>
      </c>
      <c r="T427" t="str">
        <f t="shared" si="44"/>
        <v>10014108530VME</v>
      </c>
      <c r="U427" t="str">
        <f t="shared" si="45"/>
        <v>14108530VME</v>
      </c>
      <c r="V427" t="str">
        <f t="shared" si="46"/>
        <v>141085TDVME</v>
      </c>
      <c r="W427" t="str">
        <f t="shared" si="47"/>
        <v>100141085TDVME</v>
      </c>
      <c r="X427" t="str">
        <f t="shared" si="48"/>
        <v>0VME</v>
      </c>
    </row>
    <row r="428" spans="3:24" hidden="1" x14ac:dyDescent="0.2">
      <c r="C428">
        <v>1001</v>
      </c>
      <c r="D428" t="s">
        <v>199</v>
      </c>
      <c r="E428" t="s">
        <v>200</v>
      </c>
      <c r="F428" t="s">
        <v>757</v>
      </c>
      <c r="G428" s="1">
        <v>41085</v>
      </c>
      <c r="H428" t="s">
        <v>202</v>
      </c>
      <c r="I428">
        <v>34</v>
      </c>
      <c r="J428">
        <v>6.97</v>
      </c>
      <c r="K428" s="36">
        <v>0</v>
      </c>
      <c r="L428" s="36">
        <v>359.03</v>
      </c>
      <c r="M428">
        <v>0</v>
      </c>
      <c r="N428" t="s">
        <v>495</v>
      </c>
      <c r="O428" t="s">
        <v>495</v>
      </c>
      <c r="P428" t="s">
        <v>198</v>
      </c>
      <c r="Q428">
        <v>1</v>
      </c>
      <c r="R428" s="116">
        <f t="shared" si="42"/>
        <v>359.03</v>
      </c>
      <c r="S428">
        <f t="shared" si="43"/>
        <v>2502.4390999999996</v>
      </c>
      <c r="T428" t="str">
        <f t="shared" si="44"/>
        <v>10014108530VME</v>
      </c>
      <c r="U428" t="str">
        <f t="shared" si="45"/>
        <v>14108530VME</v>
      </c>
      <c r="V428" t="str">
        <f t="shared" si="46"/>
        <v>141085TDVME</v>
      </c>
      <c r="W428" t="str">
        <f t="shared" si="47"/>
        <v>100141085TDVME</v>
      </c>
      <c r="X428" t="str">
        <f t="shared" si="48"/>
        <v>0VME</v>
      </c>
    </row>
    <row r="429" spans="3:24" hidden="1" x14ac:dyDescent="0.2">
      <c r="C429">
        <v>1001</v>
      </c>
      <c r="D429" t="s">
        <v>199</v>
      </c>
      <c r="E429" t="s">
        <v>200</v>
      </c>
      <c r="F429" t="s">
        <v>758</v>
      </c>
      <c r="G429" s="1">
        <v>41085</v>
      </c>
      <c r="H429" t="s">
        <v>202</v>
      </c>
      <c r="I429">
        <v>34</v>
      </c>
      <c r="J429">
        <v>6.97</v>
      </c>
      <c r="K429" s="36">
        <v>0</v>
      </c>
      <c r="L429" s="36">
        <v>161.31</v>
      </c>
      <c r="M429">
        <v>0</v>
      </c>
      <c r="N429" t="s">
        <v>495</v>
      </c>
      <c r="O429" t="s">
        <v>495</v>
      </c>
      <c r="P429" t="s">
        <v>198</v>
      </c>
      <c r="Q429">
        <v>1</v>
      </c>
      <c r="R429" s="116">
        <f t="shared" si="42"/>
        <v>161.31</v>
      </c>
      <c r="S429">
        <f t="shared" si="43"/>
        <v>1124.3307</v>
      </c>
      <c r="T429" t="str">
        <f t="shared" si="44"/>
        <v>10014108530VME</v>
      </c>
      <c r="U429" t="str">
        <f t="shared" si="45"/>
        <v>14108530VME</v>
      </c>
      <c r="V429" t="str">
        <f t="shared" si="46"/>
        <v>141085TDVME</v>
      </c>
      <c r="W429" t="str">
        <f t="shared" si="47"/>
        <v>100141085TDVME</v>
      </c>
      <c r="X429" t="str">
        <f t="shared" si="48"/>
        <v>0VME</v>
      </c>
    </row>
    <row r="430" spans="3:24" hidden="1" x14ac:dyDescent="0.2">
      <c r="C430">
        <v>1001</v>
      </c>
      <c r="D430" t="s">
        <v>199</v>
      </c>
      <c r="E430" t="s">
        <v>200</v>
      </c>
      <c r="F430" t="s">
        <v>579</v>
      </c>
      <c r="G430" s="1">
        <v>41085</v>
      </c>
      <c r="H430" t="s">
        <v>202</v>
      </c>
      <c r="I430">
        <v>34</v>
      </c>
      <c r="J430">
        <v>6.97</v>
      </c>
      <c r="K430" s="36">
        <v>0</v>
      </c>
      <c r="L430" s="36">
        <v>190</v>
      </c>
      <c r="M430">
        <v>0</v>
      </c>
      <c r="N430" t="s">
        <v>495</v>
      </c>
      <c r="O430" t="s">
        <v>495</v>
      </c>
      <c r="P430" t="s">
        <v>198</v>
      </c>
      <c r="Q430">
        <v>1</v>
      </c>
      <c r="R430" s="116">
        <f t="shared" si="42"/>
        <v>190</v>
      </c>
      <c r="S430">
        <f t="shared" si="43"/>
        <v>1324.3</v>
      </c>
      <c r="T430" t="str">
        <f t="shared" si="44"/>
        <v>10014108530VME</v>
      </c>
      <c r="U430" t="str">
        <f t="shared" si="45"/>
        <v>14108530VME</v>
      </c>
      <c r="V430" t="str">
        <f t="shared" si="46"/>
        <v>141085TDVME</v>
      </c>
      <c r="W430" t="str">
        <f t="shared" si="47"/>
        <v>100141085TDVME</v>
      </c>
      <c r="X430" t="str">
        <f t="shared" si="48"/>
        <v>0VME</v>
      </c>
    </row>
    <row r="431" spans="3:24" hidden="1" x14ac:dyDescent="0.2">
      <c r="C431">
        <v>1001</v>
      </c>
      <c r="D431" t="s">
        <v>199</v>
      </c>
      <c r="E431" t="s">
        <v>200</v>
      </c>
      <c r="F431" t="s">
        <v>580</v>
      </c>
      <c r="G431" s="1">
        <v>41085</v>
      </c>
      <c r="H431" t="s">
        <v>202</v>
      </c>
      <c r="I431">
        <v>34</v>
      </c>
      <c r="J431">
        <v>6.97</v>
      </c>
      <c r="K431" s="36">
        <v>0</v>
      </c>
      <c r="L431" s="36">
        <v>9985.65</v>
      </c>
      <c r="M431">
        <v>0</v>
      </c>
      <c r="N431" t="s">
        <v>495</v>
      </c>
      <c r="O431" t="s">
        <v>495</v>
      </c>
      <c r="P431" t="s">
        <v>198</v>
      </c>
      <c r="Q431">
        <v>1</v>
      </c>
      <c r="R431" s="116">
        <f t="shared" si="42"/>
        <v>9985.65</v>
      </c>
      <c r="S431">
        <f t="shared" si="43"/>
        <v>69599.980499999991</v>
      </c>
      <c r="T431" t="str">
        <f t="shared" si="44"/>
        <v>10014108530VME</v>
      </c>
      <c r="U431" t="str">
        <f t="shared" si="45"/>
        <v>14108530VME</v>
      </c>
      <c r="V431" t="str">
        <f t="shared" si="46"/>
        <v>141085TDVME</v>
      </c>
      <c r="W431" t="str">
        <f t="shared" si="47"/>
        <v>100141085TDVME</v>
      </c>
      <c r="X431" t="str">
        <f t="shared" si="48"/>
        <v>0VME</v>
      </c>
    </row>
    <row r="432" spans="3:24" hidden="1" x14ac:dyDescent="0.2">
      <c r="C432">
        <v>1001</v>
      </c>
      <c r="D432" t="s">
        <v>199</v>
      </c>
      <c r="E432" t="s">
        <v>200</v>
      </c>
      <c r="F432" t="s">
        <v>581</v>
      </c>
      <c r="G432" s="1">
        <v>41085</v>
      </c>
      <c r="H432" t="s">
        <v>202</v>
      </c>
      <c r="I432">
        <v>34</v>
      </c>
      <c r="J432">
        <v>6.97</v>
      </c>
      <c r="K432" s="36">
        <v>0</v>
      </c>
      <c r="L432" s="36">
        <v>111.92</v>
      </c>
      <c r="M432">
        <v>0</v>
      </c>
      <c r="N432" t="s">
        <v>495</v>
      </c>
      <c r="O432" t="s">
        <v>495</v>
      </c>
      <c r="P432" t="s">
        <v>198</v>
      </c>
      <c r="Q432">
        <v>1</v>
      </c>
      <c r="R432" s="116">
        <f t="shared" si="42"/>
        <v>111.92</v>
      </c>
      <c r="S432">
        <f t="shared" si="43"/>
        <v>780.08240000000001</v>
      </c>
      <c r="T432" t="str">
        <f t="shared" si="44"/>
        <v>10014108530VME</v>
      </c>
      <c r="U432" t="str">
        <f t="shared" si="45"/>
        <v>14108530VME</v>
      </c>
      <c r="V432" t="str">
        <f t="shared" si="46"/>
        <v>141085TDVME</v>
      </c>
      <c r="W432" t="str">
        <f t="shared" si="47"/>
        <v>100141085TDVME</v>
      </c>
      <c r="X432" t="str">
        <f t="shared" si="48"/>
        <v>0VME</v>
      </c>
    </row>
    <row r="433" spans="3:24" hidden="1" x14ac:dyDescent="0.2">
      <c r="C433">
        <v>1001</v>
      </c>
      <c r="D433" t="s">
        <v>199</v>
      </c>
      <c r="E433" t="s">
        <v>200</v>
      </c>
      <c r="F433" t="s">
        <v>805</v>
      </c>
      <c r="G433" s="1">
        <v>41085</v>
      </c>
      <c r="H433" t="s">
        <v>204</v>
      </c>
      <c r="I433">
        <v>34</v>
      </c>
      <c r="J433">
        <v>6.85</v>
      </c>
      <c r="K433" s="36">
        <v>12.55</v>
      </c>
      <c r="L433" s="36">
        <v>0</v>
      </c>
      <c r="M433">
        <v>0</v>
      </c>
      <c r="N433" t="s">
        <v>495</v>
      </c>
      <c r="O433" t="s">
        <v>495</v>
      </c>
      <c r="P433" t="s">
        <v>198</v>
      </c>
      <c r="Q433">
        <v>1</v>
      </c>
      <c r="R433" s="116">
        <f t="shared" si="42"/>
        <v>12.55</v>
      </c>
      <c r="S433">
        <f t="shared" si="43"/>
        <v>85.967500000000001</v>
      </c>
      <c r="T433" t="str">
        <f t="shared" si="44"/>
        <v>10014108530CME</v>
      </c>
      <c r="U433" t="str">
        <f t="shared" si="45"/>
        <v>14108530CME</v>
      </c>
      <c r="V433" t="str">
        <f t="shared" si="46"/>
        <v>141085TDCME</v>
      </c>
      <c r="W433" t="str">
        <f t="shared" si="47"/>
        <v>100141085TDCME</v>
      </c>
      <c r="X433" t="str">
        <f t="shared" si="48"/>
        <v>0CME</v>
      </c>
    </row>
    <row r="434" spans="3:24" hidden="1" x14ac:dyDescent="0.2">
      <c r="C434">
        <v>1001</v>
      </c>
      <c r="D434" t="s">
        <v>199</v>
      </c>
      <c r="E434" t="s">
        <v>200</v>
      </c>
      <c r="F434" t="s">
        <v>582</v>
      </c>
      <c r="G434" s="1">
        <v>41085</v>
      </c>
      <c r="H434" t="s">
        <v>202</v>
      </c>
      <c r="I434">
        <v>34</v>
      </c>
      <c r="J434">
        <v>6.97</v>
      </c>
      <c r="K434" s="36">
        <v>0</v>
      </c>
      <c r="L434" s="36">
        <v>61.69</v>
      </c>
      <c r="M434">
        <v>0</v>
      </c>
      <c r="N434" t="s">
        <v>495</v>
      </c>
      <c r="O434" t="s">
        <v>495</v>
      </c>
      <c r="P434" t="s">
        <v>198</v>
      </c>
      <c r="Q434">
        <v>1</v>
      </c>
      <c r="R434" s="116">
        <f t="shared" si="42"/>
        <v>61.69</v>
      </c>
      <c r="S434">
        <f t="shared" si="43"/>
        <v>429.97929999999997</v>
      </c>
      <c r="T434" t="str">
        <f t="shared" si="44"/>
        <v>10014108530VME</v>
      </c>
      <c r="U434" t="str">
        <f t="shared" si="45"/>
        <v>14108530VME</v>
      </c>
      <c r="V434" t="str">
        <f t="shared" si="46"/>
        <v>141085TDVME</v>
      </c>
      <c r="W434" t="str">
        <f t="shared" si="47"/>
        <v>100141085TDVME</v>
      </c>
      <c r="X434" t="str">
        <f t="shared" si="48"/>
        <v>0VME</v>
      </c>
    </row>
    <row r="435" spans="3:24" hidden="1" x14ac:dyDescent="0.2">
      <c r="C435">
        <v>1001</v>
      </c>
      <c r="D435" t="s">
        <v>199</v>
      </c>
      <c r="E435" t="s">
        <v>200</v>
      </c>
      <c r="F435" t="s">
        <v>785</v>
      </c>
      <c r="G435" s="1">
        <v>41085</v>
      </c>
      <c r="H435" t="s">
        <v>204</v>
      </c>
      <c r="I435">
        <v>34</v>
      </c>
      <c r="J435">
        <v>6.85</v>
      </c>
      <c r="K435" s="36">
        <v>204.38</v>
      </c>
      <c r="L435" s="36">
        <v>0</v>
      </c>
      <c r="M435">
        <v>0</v>
      </c>
      <c r="N435" t="s">
        <v>495</v>
      </c>
      <c r="O435" t="s">
        <v>495</v>
      </c>
      <c r="P435" t="s">
        <v>198</v>
      </c>
      <c r="Q435">
        <v>1</v>
      </c>
      <c r="R435" s="116">
        <f t="shared" si="42"/>
        <v>204.38</v>
      </c>
      <c r="S435">
        <f t="shared" si="43"/>
        <v>1400.0029999999999</v>
      </c>
      <c r="T435" t="str">
        <f t="shared" si="44"/>
        <v>10014108530CME</v>
      </c>
      <c r="U435" t="str">
        <f t="shared" si="45"/>
        <v>14108530CME</v>
      </c>
      <c r="V435" t="str">
        <f t="shared" si="46"/>
        <v>141085TDCME</v>
      </c>
      <c r="W435" t="str">
        <f t="shared" si="47"/>
        <v>100141085TDCME</v>
      </c>
      <c r="X435" t="str">
        <f t="shared" si="48"/>
        <v>0CME</v>
      </c>
    </row>
    <row r="436" spans="3:24" hidden="1" x14ac:dyDescent="0.2">
      <c r="C436">
        <v>1001</v>
      </c>
      <c r="D436" t="s">
        <v>199</v>
      </c>
      <c r="E436" t="s">
        <v>200</v>
      </c>
      <c r="F436" t="s">
        <v>836</v>
      </c>
      <c r="G436" s="1">
        <v>41085</v>
      </c>
      <c r="H436" t="s">
        <v>202</v>
      </c>
      <c r="I436">
        <v>34</v>
      </c>
      <c r="J436">
        <v>6.97</v>
      </c>
      <c r="K436" s="36">
        <v>0</v>
      </c>
      <c r="L436" s="36">
        <v>91.73</v>
      </c>
      <c r="M436">
        <v>0</v>
      </c>
      <c r="N436" t="s">
        <v>495</v>
      </c>
      <c r="O436" t="s">
        <v>495</v>
      </c>
      <c r="P436" t="s">
        <v>198</v>
      </c>
      <c r="Q436">
        <v>1</v>
      </c>
      <c r="R436" s="116">
        <f t="shared" si="42"/>
        <v>91.73</v>
      </c>
      <c r="S436">
        <f t="shared" si="43"/>
        <v>639.35810000000004</v>
      </c>
      <c r="T436" t="str">
        <f t="shared" si="44"/>
        <v>10014108530VME</v>
      </c>
      <c r="U436" t="str">
        <f t="shared" si="45"/>
        <v>14108530VME</v>
      </c>
      <c r="V436" t="str">
        <f t="shared" si="46"/>
        <v>141085TDVME</v>
      </c>
      <c r="W436" t="str">
        <f t="shared" si="47"/>
        <v>100141085TDVME</v>
      </c>
      <c r="X436" t="str">
        <f t="shared" si="48"/>
        <v>0VME</v>
      </c>
    </row>
    <row r="437" spans="3:24" hidden="1" x14ac:dyDescent="0.2">
      <c r="C437">
        <v>1001</v>
      </c>
      <c r="D437" t="s">
        <v>199</v>
      </c>
      <c r="E437" t="s">
        <v>200</v>
      </c>
      <c r="F437" t="s">
        <v>583</v>
      </c>
      <c r="G437" s="1">
        <v>41085</v>
      </c>
      <c r="H437" t="s">
        <v>202</v>
      </c>
      <c r="I437">
        <v>34</v>
      </c>
      <c r="J437">
        <v>6.97</v>
      </c>
      <c r="K437" s="36">
        <v>0</v>
      </c>
      <c r="L437" s="36">
        <v>12295.21</v>
      </c>
      <c r="M437">
        <v>0</v>
      </c>
      <c r="N437" t="s">
        <v>495</v>
      </c>
      <c r="O437" t="s">
        <v>495</v>
      </c>
      <c r="P437" t="s">
        <v>198</v>
      </c>
      <c r="Q437">
        <v>1</v>
      </c>
      <c r="R437" s="116">
        <f t="shared" si="42"/>
        <v>12295.21</v>
      </c>
      <c r="S437">
        <f t="shared" si="43"/>
        <v>85697.613699999987</v>
      </c>
      <c r="T437" t="str">
        <f t="shared" si="44"/>
        <v>10014108530VME</v>
      </c>
      <c r="U437" t="str">
        <f t="shared" si="45"/>
        <v>14108530VME</v>
      </c>
      <c r="V437" t="str">
        <f t="shared" si="46"/>
        <v>141085TDVME</v>
      </c>
      <c r="W437" t="str">
        <f t="shared" si="47"/>
        <v>100141085TDVME</v>
      </c>
      <c r="X437" t="str">
        <f t="shared" si="48"/>
        <v>0VME</v>
      </c>
    </row>
    <row r="438" spans="3:24" hidden="1" x14ac:dyDescent="0.2">
      <c r="C438">
        <v>1001</v>
      </c>
      <c r="D438" t="s">
        <v>199</v>
      </c>
      <c r="E438" t="s">
        <v>200</v>
      </c>
      <c r="F438" t="s">
        <v>786</v>
      </c>
      <c r="G438" s="1">
        <v>41085</v>
      </c>
      <c r="H438" t="s">
        <v>202</v>
      </c>
      <c r="I438">
        <v>34</v>
      </c>
      <c r="J438">
        <v>6.97</v>
      </c>
      <c r="K438" s="36">
        <v>0</v>
      </c>
      <c r="L438" s="36">
        <v>295.57</v>
      </c>
      <c r="M438">
        <v>0</v>
      </c>
      <c r="N438" t="s">
        <v>495</v>
      </c>
      <c r="O438" t="s">
        <v>495</v>
      </c>
      <c r="P438" t="s">
        <v>198</v>
      </c>
      <c r="Q438">
        <v>1</v>
      </c>
      <c r="R438" s="116">
        <f t="shared" si="42"/>
        <v>295.57</v>
      </c>
      <c r="S438">
        <f t="shared" si="43"/>
        <v>2060.1228999999998</v>
      </c>
      <c r="T438" t="str">
        <f t="shared" si="44"/>
        <v>10014108530VME</v>
      </c>
      <c r="U438" t="str">
        <f t="shared" si="45"/>
        <v>14108530VME</v>
      </c>
      <c r="V438" t="str">
        <f t="shared" si="46"/>
        <v>141085TDVME</v>
      </c>
      <c r="W438" t="str">
        <f t="shared" si="47"/>
        <v>100141085TDVME</v>
      </c>
      <c r="X438" t="str">
        <f t="shared" si="48"/>
        <v>0VME</v>
      </c>
    </row>
    <row r="439" spans="3:24" hidden="1" x14ac:dyDescent="0.2">
      <c r="C439">
        <v>1001</v>
      </c>
      <c r="D439" t="s">
        <v>199</v>
      </c>
      <c r="E439" t="s">
        <v>200</v>
      </c>
      <c r="F439" t="s">
        <v>584</v>
      </c>
      <c r="G439" s="1">
        <v>41085</v>
      </c>
      <c r="H439" t="s">
        <v>202</v>
      </c>
      <c r="I439">
        <v>34</v>
      </c>
      <c r="J439">
        <v>6.97</v>
      </c>
      <c r="K439" s="36">
        <v>0</v>
      </c>
      <c r="L439" s="36">
        <v>449.35</v>
      </c>
      <c r="M439">
        <v>0</v>
      </c>
      <c r="N439" t="s">
        <v>495</v>
      </c>
      <c r="O439" t="s">
        <v>495</v>
      </c>
      <c r="P439" t="s">
        <v>198</v>
      </c>
      <c r="Q439">
        <v>1</v>
      </c>
      <c r="R439" s="116">
        <f t="shared" si="42"/>
        <v>449.35</v>
      </c>
      <c r="S439">
        <f t="shared" si="43"/>
        <v>3131.9695000000002</v>
      </c>
      <c r="T439" t="str">
        <f t="shared" si="44"/>
        <v>10014108530VME</v>
      </c>
      <c r="U439" t="str">
        <f t="shared" si="45"/>
        <v>14108530VME</v>
      </c>
      <c r="V439" t="str">
        <f t="shared" si="46"/>
        <v>141085TDVME</v>
      </c>
      <c r="W439" t="str">
        <f t="shared" si="47"/>
        <v>100141085TDVME</v>
      </c>
      <c r="X439" t="str">
        <f t="shared" si="48"/>
        <v>0VME</v>
      </c>
    </row>
    <row r="440" spans="3:24" hidden="1" x14ac:dyDescent="0.2">
      <c r="C440">
        <v>1001</v>
      </c>
      <c r="D440" t="s">
        <v>199</v>
      </c>
      <c r="E440" t="s">
        <v>200</v>
      </c>
      <c r="F440" t="s">
        <v>585</v>
      </c>
      <c r="G440" s="1">
        <v>41085</v>
      </c>
      <c r="H440" t="s">
        <v>202</v>
      </c>
      <c r="I440">
        <v>34</v>
      </c>
      <c r="J440">
        <v>6.97</v>
      </c>
      <c r="K440" s="36">
        <v>0</v>
      </c>
      <c r="L440" s="36">
        <v>120.52</v>
      </c>
      <c r="M440">
        <v>0</v>
      </c>
      <c r="N440" t="s">
        <v>495</v>
      </c>
      <c r="O440" t="s">
        <v>495</v>
      </c>
      <c r="P440" t="s">
        <v>198</v>
      </c>
      <c r="Q440">
        <v>1</v>
      </c>
      <c r="R440" s="116">
        <f t="shared" si="42"/>
        <v>120.52</v>
      </c>
      <c r="S440">
        <f t="shared" si="43"/>
        <v>840.0243999999999</v>
      </c>
      <c r="T440" t="str">
        <f t="shared" si="44"/>
        <v>10014108530VME</v>
      </c>
      <c r="U440" t="str">
        <f t="shared" si="45"/>
        <v>14108530VME</v>
      </c>
      <c r="V440" t="str">
        <f t="shared" si="46"/>
        <v>141085TDVME</v>
      </c>
      <c r="W440" t="str">
        <f t="shared" si="47"/>
        <v>100141085TDVME</v>
      </c>
      <c r="X440" t="str">
        <f t="shared" si="48"/>
        <v>0VME</v>
      </c>
    </row>
    <row r="441" spans="3:24" hidden="1" x14ac:dyDescent="0.2">
      <c r="C441">
        <v>1001</v>
      </c>
      <c r="D441" t="s">
        <v>199</v>
      </c>
      <c r="E441" t="s">
        <v>200</v>
      </c>
      <c r="F441" t="s">
        <v>787</v>
      </c>
      <c r="G441" s="1">
        <v>41085</v>
      </c>
      <c r="H441" t="s">
        <v>202</v>
      </c>
      <c r="I441">
        <v>34</v>
      </c>
      <c r="J441">
        <v>6.97</v>
      </c>
      <c r="K441" s="36">
        <v>0</v>
      </c>
      <c r="L441" s="36">
        <v>636.34</v>
      </c>
      <c r="M441">
        <v>0</v>
      </c>
      <c r="N441" t="s">
        <v>495</v>
      </c>
      <c r="O441" t="s">
        <v>495</v>
      </c>
      <c r="P441" t="s">
        <v>198</v>
      </c>
      <c r="Q441">
        <v>1</v>
      </c>
      <c r="R441" s="116">
        <f t="shared" si="42"/>
        <v>636.34</v>
      </c>
      <c r="S441">
        <f t="shared" si="43"/>
        <v>4435.2898000000005</v>
      </c>
      <c r="T441" t="str">
        <f t="shared" si="44"/>
        <v>10014108530VME</v>
      </c>
      <c r="U441" t="str">
        <f t="shared" si="45"/>
        <v>14108530VME</v>
      </c>
      <c r="V441" t="str">
        <f t="shared" si="46"/>
        <v>141085TDVME</v>
      </c>
      <c r="W441" t="str">
        <f t="shared" si="47"/>
        <v>100141085TDVME</v>
      </c>
      <c r="X441" t="str">
        <f t="shared" si="48"/>
        <v>0VME</v>
      </c>
    </row>
    <row r="442" spans="3:24" hidden="1" x14ac:dyDescent="0.2">
      <c r="C442">
        <v>1001</v>
      </c>
      <c r="D442" t="s">
        <v>199</v>
      </c>
      <c r="E442" t="s">
        <v>200</v>
      </c>
      <c r="F442" t="s">
        <v>586</v>
      </c>
      <c r="G442" s="1">
        <v>41085</v>
      </c>
      <c r="H442" t="s">
        <v>204</v>
      </c>
      <c r="I442">
        <v>34</v>
      </c>
      <c r="J442">
        <v>6.88</v>
      </c>
      <c r="K442" s="36">
        <v>15000</v>
      </c>
      <c r="L442" s="36">
        <v>0</v>
      </c>
      <c r="M442">
        <v>0</v>
      </c>
      <c r="N442" t="s">
        <v>495</v>
      </c>
      <c r="O442" t="s">
        <v>495</v>
      </c>
      <c r="P442" t="s">
        <v>198</v>
      </c>
      <c r="Q442">
        <v>1</v>
      </c>
      <c r="R442" s="116">
        <f t="shared" si="42"/>
        <v>15000</v>
      </c>
      <c r="S442">
        <f t="shared" si="43"/>
        <v>103200</v>
      </c>
      <c r="T442" t="str">
        <f t="shared" si="44"/>
        <v>10014108530CME</v>
      </c>
      <c r="U442" t="str">
        <f t="shared" si="45"/>
        <v>14108530CME</v>
      </c>
      <c r="V442" t="str">
        <f t="shared" si="46"/>
        <v>141085TDCME</v>
      </c>
      <c r="W442" t="str">
        <f t="shared" si="47"/>
        <v>100141085TDCME</v>
      </c>
      <c r="X442" t="str">
        <f t="shared" si="48"/>
        <v>0CME</v>
      </c>
    </row>
    <row r="443" spans="3:24" hidden="1" x14ac:dyDescent="0.2">
      <c r="C443">
        <v>1001</v>
      </c>
      <c r="D443" t="s">
        <v>199</v>
      </c>
      <c r="E443" t="s">
        <v>200</v>
      </c>
      <c r="F443" t="s">
        <v>587</v>
      </c>
      <c r="G443" s="1">
        <v>41085</v>
      </c>
      <c r="H443" t="s">
        <v>202</v>
      </c>
      <c r="I443">
        <v>34</v>
      </c>
      <c r="J443">
        <v>6.97</v>
      </c>
      <c r="K443" s="36">
        <v>0</v>
      </c>
      <c r="L443" s="36">
        <v>4831.43</v>
      </c>
      <c r="M443">
        <v>0</v>
      </c>
      <c r="N443" t="s">
        <v>495</v>
      </c>
      <c r="O443" t="s">
        <v>495</v>
      </c>
      <c r="P443" t="s">
        <v>198</v>
      </c>
      <c r="Q443">
        <v>1</v>
      </c>
      <c r="R443" s="116">
        <f t="shared" si="42"/>
        <v>4831.43</v>
      </c>
      <c r="S443">
        <f t="shared" si="43"/>
        <v>33675.0671</v>
      </c>
      <c r="T443" t="str">
        <f t="shared" si="44"/>
        <v>10014108530VME</v>
      </c>
      <c r="U443" t="str">
        <f t="shared" si="45"/>
        <v>14108530VME</v>
      </c>
      <c r="V443" t="str">
        <f t="shared" si="46"/>
        <v>141085TDVME</v>
      </c>
      <c r="W443" t="str">
        <f t="shared" si="47"/>
        <v>100141085TDVME</v>
      </c>
      <c r="X443" t="str">
        <f t="shared" si="48"/>
        <v>0VME</v>
      </c>
    </row>
    <row r="444" spans="3:24" hidden="1" x14ac:dyDescent="0.2">
      <c r="C444">
        <v>1001</v>
      </c>
      <c r="D444" t="s">
        <v>199</v>
      </c>
      <c r="E444" t="s">
        <v>200</v>
      </c>
      <c r="F444" t="s">
        <v>588</v>
      </c>
      <c r="G444" s="1">
        <v>41085</v>
      </c>
      <c r="H444" t="s">
        <v>202</v>
      </c>
      <c r="I444">
        <v>34</v>
      </c>
      <c r="J444">
        <v>6.97</v>
      </c>
      <c r="K444" s="36">
        <v>0</v>
      </c>
      <c r="L444" s="36">
        <v>624.41999999999996</v>
      </c>
      <c r="M444">
        <v>0</v>
      </c>
      <c r="N444" t="s">
        <v>495</v>
      </c>
      <c r="O444" t="s">
        <v>495</v>
      </c>
      <c r="P444" t="s">
        <v>198</v>
      </c>
      <c r="Q444">
        <v>1</v>
      </c>
      <c r="R444" s="116">
        <f t="shared" si="42"/>
        <v>624.41999999999996</v>
      </c>
      <c r="S444">
        <f t="shared" si="43"/>
        <v>4352.2073999999993</v>
      </c>
      <c r="T444" t="str">
        <f t="shared" si="44"/>
        <v>10014108530VME</v>
      </c>
      <c r="U444" t="str">
        <f t="shared" si="45"/>
        <v>14108530VME</v>
      </c>
      <c r="V444" t="str">
        <f t="shared" si="46"/>
        <v>141085TDVME</v>
      </c>
      <c r="W444" t="str">
        <f t="shared" si="47"/>
        <v>100141085TDVME</v>
      </c>
      <c r="X444" t="str">
        <f t="shared" si="48"/>
        <v>0VME</v>
      </c>
    </row>
    <row r="445" spans="3:24" hidden="1" x14ac:dyDescent="0.2">
      <c r="C445">
        <v>1001</v>
      </c>
      <c r="D445" t="s">
        <v>199</v>
      </c>
      <c r="E445" t="s">
        <v>200</v>
      </c>
      <c r="F445" t="s">
        <v>591</v>
      </c>
      <c r="G445" s="1">
        <v>41085</v>
      </c>
      <c r="H445" t="s">
        <v>202</v>
      </c>
      <c r="I445">
        <v>34</v>
      </c>
      <c r="J445">
        <v>6.97</v>
      </c>
      <c r="K445" s="36">
        <v>0</v>
      </c>
      <c r="L445" s="36">
        <v>345.32</v>
      </c>
      <c r="M445">
        <v>0</v>
      </c>
      <c r="N445" t="s">
        <v>495</v>
      </c>
      <c r="O445" t="s">
        <v>495</v>
      </c>
      <c r="P445" t="s">
        <v>198</v>
      </c>
      <c r="Q445">
        <v>1</v>
      </c>
      <c r="R445" s="116">
        <f t="shared" si="42"/>
        <v>345.32</v>
      </c>
      <c r="S445">
        <f t="shared" si="43"/>
        <v>2406.8804</v>
      </c>
      <c r="T445" t="str">
        <f t="shared" si="44"/>
        <v>10014108530VME</v>
      </c>
      <c r="U445" t="str">
        <f t="shared" si="45"/>
        <v>14108530VME</v>
      </c>
      <c r="V445" t="str">
        <f t="shared" si="46"/>
        <v>141085TDVME</v>
      </c>
      <c r="W445" t="str">
        <f t="shared" si="47"/>
        <v>100141085TDVME</v>
      </c>
      <c r="X445" t="str">
        <f t="shared" si="48"/>
        <v>0VME</v>
      </c>
    </row>
    <row r="446" spans="3:24" hidden="1" x14ac:dyDescent="0.2">
      <c r="C446">
        <v>1001</v>
      </c>
      <c r="D446" t="s">
        <v>199</v>
      </c>
      <c r="E446" t="s">
        <v>200</v>
      </c>
      <c r="F446" t="s">
        <v>592</v>
      </c>
      <c r="G446" s="1">
        <v>41085</v>
      </c>
      <c r="H446" t="s">
        <v>204</v>
      </c>
      <c r="I446">
        <v>34</v>
      </c>
      <c r="J446">
        <v>6.8559999999999999</v>
      </c>
      <c r="K446" s="36">
        <v>0.9</v>
      </c>
      <c r="L446" s="36">
        <v>0</v>
      </c>
      <c r="M446">
        <v>0</v>
      </c>
      <c r="N446" t="s">
        <v>495</v>
      </c>
      <c r="O446" t="s">
        <v>495</v>
      </c>
      <c r="P446" t="s">
        <v>198</v>
      </c>
      <c r="Q446">
        <v>1</v>
      </c>
      <c r="R446" s="116">
        <f t="shared" si="42"/>
        <v>0.9</v>
      </c>
      <c r="S446">
        <f t="shared" si="43"/>
        <v>6.1703999999999999</v>
      </c>
      <c r="T446" t="str">
        <f t="shared" si="44"/>
        <v>10014108530CME</v>
      </c>
      <c r="U446" t="str">
        <f t="shared" si="45"/>
        <v>14108530CME</v>
      </c>
      <c r="V446" t="str">
        <f t="shared" si="46"/>
        <v>141085TDCME</v>
      </c>
      <c r="W446" t="str">
        <f t="shared" si="47"/>
        <v>100141085TDCME</v>
      </c>
      <c r="X446" t="str">
        <f t="shared" si="48"/>
        <v>0CME</v>
      </c>
    </row>
    <row r="447" spans="3:24" hidden="1" x14ac:dyDescent="0.2">
      <c r="C447">
        <v>1001</v>
      </c>
      <c r="D447" t="s">
        <v>199</v>
      </c>
      <c r="E447" t="s">
        <v>200</v>
      </c>
      <c r="F447" t="s">
        <v>593</v>
      </c>
      <c r="G447" s="1">
        <v>41085</v>
      </c>
      <c r="H447" t="s">
        <v>202</v>
      </c>
      <c r="I447">
        <v>34</v>
      </c>
      <c r="J447">
        <v>6.97</v>
      </c>
      <c r="K447" s="36">
        <v>0</v>
      </c>
      <c r="L447" s="36">
        <v>508.69</v>
      </c>
      <c r="M447">
        <v>0</v>
      </c>
      <c r="N447" t="s">
        <v>495</v>
      </c>
      <c r="O447" t="s">
        <v>495</v>
      </c>
      <c r="P447" t="s">
        <v>198</v>
      </c>
      <c r="Q447">
        <v>1</v>
      </c>
      <c r="R447" s="116">
        <f t="shared" si="42"/>
        <v>508.69</v>
      </c>
      <c r="S447">
        <f t="shared" si="43"/>
        <v>3545.5692999999997</v>
      </c>
      <c r="T447" t="str">
        <f t="shared" si="44"/>
        <v>10014108530VME</v>
      </c>
      <c r="U447" t="str">
        <f t="shared" si="45"/>
        <v>14108530VME</v>
      </c>
      <c r="V447" t="str">
        <f t="shared" si="46"/>
        <v>141085TDVME</v>
      </c>
      <c r="W447" t="str">
        <f t="shared" si="47"/>
        <v>100141085TDVME</v>
      </c>
      <c r="X447" t="str">
        <f t="shared" si="48"/>
        <v>0VME</v>
      </c>
    </row>
    <row r="448" spans="3:24" hidden="1" x14ac:dyDescent="0.2">
      <c r="C448">
        <v>1001</v>
      </c>
      <c r="D448" t="s">
        <v>199</v>
      </c>
      <c r="E448" t="s">
        <v>200</v>
      </c>
      <c r="F448" t="s">
        <v>594</v>
      </c>
      <c r="G448" s="1">
        <v>41085</v>
      </c>
      <c r="H448" t="s">
        <v>202</v>
      </c>
      <c r="I448">
        <v>34</v>
      </c>
      <c r="J448">
        <v>6.97</v>
      </c>
      <c r="K448" s="36">
        <v>0</v>
      </c>
      <c r="L448" s="36">
        <v>200</v>
      </c>
      <c r="M448">
        <v>0</v>
      </c>
      <c r="N448" t="s">
        <v>495</v>
      </c>
      <c r="O448" t="s">
        <v>495</v>
      </c>
      <c r="P448" t="s">
        <v>198</v>
      </c>
      <c r="Q448">
        <v>1</v>
      </c>
      <c r="R448" s="116">
        <f t="shared" si="42"/>
        <v>200</v>
      </c>
      <c r="S448">
        <f t="shared" si="43"/>
        <v>1394</v>
      </c>
      <c r="T448" t="str">
        <f t="shared" si="44"/>
        <v>10014108530VME</v>
      </c>
      <c r="U448" t="str">
        <f t="shared" si="45"/>
        <v>14108530VME</v>
      </c>
      <c r="V448" t="str">
        <f t="shared" si="46"/>
        <v>141085TDVME</v>
      </c>
      <c r="W448" t="str">
        <f t="shared" si="47"/>
        <v>100141085TDVME</v>
      </c>
      <c r="X448" t="str">
        <f t="shared" si="48"/>
        <v>0VME</v>
      </c>
    </row>
    <row r="449" spans="3:24" hidden="1" x14ac:dyDescent="0.2">
      <c r="C449">
        <v>1001</v>
      </c>
      <c r="D449" t="s">
        <v>199</v>
      </c>
      <c r="E449" t="s">
        <v>200</v>
      </c>
      <c r="F449" t="s">
        <v>837</v>
      </c>
      <c r="G449" s="1">
        <v>41085</v>
      </c>
      <c r="H449" t="s">
        <v>202</v>
      </c>
      <c r="I449">
        <v>34</v>
      </c>
      <c r="J449">
        <v>6.97</v>
      </c>
      <c r="K449" s="36">
        <v>0</v>
      </c>
      <c r="L449" s="36">
        <v>118.73</v>
      </c>
      <c r="M449">
        <v>0</v>
      </c>
      <c r="N449" t="s">
        <v>495</v>
      </c>
      <c r="O449" t="s">
        <v>495</v>
      </c>
      <c r="P449" t="s">
        <v>198</v>
      </c>
      <c r="Q449">
        <v>1</v>
      </c>
      <c r="R449" s="116">
        <f t="shared" si="42"/>
        <v>118.73</v>
      </c>
      <c r="S449">
        <f t="shared" si="43"/>
        <v>827.54809999999998</v>
      </c>
      <c r="T449" t="str">
        <f t="shared" si="44"/>
        <v>10014108530VME</v>
      </c>
      <c r="U449" t="str">
        <f t="shared" si="45"/>
        <v>14108530VME</v>
      </c>
      <c r="V449" t="str">
        <f t="shared" si="46"/>
        <v>141085TDVME</v>
      </c>
      <c r="W449" t="str">
        <f t="shared" si="47"/>
        <v>100141085TDVME</v>
      </c>
      <c r="X449" t="str">
        <f t="shared" si="48"/>
        <v>0VME</v>
      </c>
    </row>
    <row r="450" spans="3:24" hidden="1" x14ac:dyDescent="0.2">
      <c r="C450">
        <v>1001</v>
      </c>
      <c r="D450" t="s">
        <v>199</v>
      </c>
      <c r="E450" t="s">
        <v>200</v>
      </c>
      <c r="F450" t="s">
        <v>803</v>
      </c>
      <c r="G450" s="1">
        <v>41085</v>
      </c>
      <c r="H450" t="s">
        <v>204</v>
      </c>
      <c r="I450">
        <v>34</v>
      </c>
      <c r="J450">
        <v>6.85</v>
      </c>
      <c r="K450" s="36">
        <v>5000</v>
      </c>
      <c r="L450" s="36">
        <v>0</v>
      </c>
      <c r="M450">
        <v>0</v>
      </c>
      <c r="N450" t="s">
        <v>495</v>
      </c>
      <c r="O450" t="s">
        <v>495</v>
      </c>
      <c r="P450" t="s">
        <v>198</v>
      </c>
      <c r="Q450">
        <v>1</v>
      </c>
      <c r="R450" s="116">
        <f t="shared" si="42"/>
        <v>5000</v>
      </c>
      <c r="S450">
        <f t="shared" si="43"/>
        <v>34250</v>
      </c>
      <c r="T450" t="str">
        <f t="shared" si="44"/>
        <v>10014108530CME</v>
      </c>
      <c r="U450" t="str">
        <f t="shared" si="45"/>
        <v>14108530CME</v>
      </c>
      <c r="V450" t="str">
        <f t="shared" si="46"/>
        <v>141085TDCME</v>
      </c>
      <c r="W450" t="str">
        <f t="shared" si="47"/>
        <v>100141085TDCME</v>
      </c>
      <c r="X450" t="str">
        <f t="shared" si="48"/>
        <v>0CME</v>
      </c>
    </row>
    <row r="451" spans="3:24" hidden="1" x14ac:dyDescent="0.2">
      <c r="C451">
        <v>1001</v>
      </c>
      <c r="D451" t="s">
        <v>199</v>
      </c>
      <c r="E451" t="s">
        <v>200</v>
      </c>
      <c r="F451" t="s">
        <v>801</v>
      </c>
      <c r="G451" s="1">
        <v>41085</v>
      </c>
      <c r="H451" t="s">
        <v>204</v>
      </c>
      <c r="I451">
        <v>34</v>
      </c>
      <c r="J451">
        <v>6.85</v>
      </c>
      <c r="K451" s="36">
        <v>27.74</v>
      </c>
      <c r="L451" s="36">
        <v>0</v>
      </c>
      <c r="M451">
        <v>0</v>
      </c>
      <c r="N451" t="s">
        <v>495</v>
      </c>
      <c r="O451" t="s">
        <v>495</v>
      </c>
      <c r="P451" t="s">
        <v>198</v>
      </c>
      <c r="Q451">
        <v>1</v>
      </c>
      <c r="R451" s="116">
        <f t="shared" si="42"/>
        <v>27.74</v>
      </c>
      <c r="S451">
        <f t="shared" si="43"/>
        <v>190.01899999999998</v>
      </c>
      <c r="T451" t="str">
        <f t="shared" si="44"/>
        <v>10014108530CME</v>
      </c>
      <c r="U451" t="str">
        <f t="shared" si="45"/>
        <v>14108530CME</v>
      </c>
      <c r="V451" t="str">
        <f t="shared" si="46"/>
        <v>141085TDCME</v>
      </c>
      <c r="W451" t="str">
        <f t="shared" si="47"/>
        <v>100141085TDCME</v>
      </c>
      <c r="X451" t="str">
        <f t="shared" si="48"/>
        <v>0CME</v>
      </c>
    </row>
    <row r="452" spans="3:24" hidden="1" x14ac:dyDescent="0.2">
      <c r="C452">
        <v>1001</v>
      </c>
      <c r="D452" t="s">
        <v>199</v>
      </c>
      <c r="E452" t="s">
        <v>200</v>
      </c>
      <c r="F452" t="s">
        <v>595</v>
      </c>
      <c r="G452" s="1">
        <v>41085</v>
      </c>
      <c r="H452" t="s">
        <v>204</v>
      </c>
      <c r="I452">
        <v>34</v>
      </c>
      <c r="J452">
        <v>6.85</v>
      </c>
      <c r="K452" s="36">
        <v>15000</v>
      </c>
      <c r="L452" s="36">
        <v>0</v>
      </c>
      <c r="M452">
        <v>0</v>
      </c>
      <c r="N452" t="s">
        <v>495</v>
      </c>
      <c r="O452" t="s">
        <v>495</v>
      </c>
      <c r="P452" t="s">
        <v>198</v>
      </c>
      <c r="Q452">
        <v>1</v>
      </c>
      <c r="R452" s="116">
        <f t="shared" si="42"/>
        <v>15000</v>
      </c>
      <c r="S452">
        <f t="shared" si="43"/>
        <v>102750</v>
      </c>
      <c r="T452" t="str">
        <f t="shared" si="44"/>
        <v>10014108530CME</v>
      </c>
      <c r="U452" t="str">
        <f t="shared" si="45"/>
        <v>14108530CME</v>
      </c>
      <c r="V452" t="str">
        <f t="shared" si="46"/>
        <v>141085TDCME</v>
      </c>
      <c r="W452" t="str">
        <f t="shared" si="47"/>
        <v>100141085TDCME</v>
      </c>
      <c r="X452" t="str">
        <f t="shared" si="48"/>
        <v>0CME</v>
      </c>
    </row>
    <row r="453" spans="3:24" hidden="1" x14ac:dyDescent="0.2">
      <c r="C453">
        <v>1001</v>
      </c>
      <c r="D453" t="s">
        <v>199</v>
      </c>
      <c r="E453" t="s">
        <v>200</v>
      </c>
      <c r="F453" t="s">
        <v>596</v>
      </c>
      <c r="G453" s="1">
        <v>41085</v>
      </c>
      <c r="H453" t="s">
        <v>204</v>
      </c>
      <c r="I453">
        <v>34</v>
      </c>
      <c r="J453">
        <v>6.85</v>
      </c>
      <c r="K453" s="36">
        <v>29.2</v>
      </c>
      <c r="L453" s="36">
        <v>0</v>
      </c>
      <c r="M453">
        <v>0</v>
      </c>
      <c r="N453" t="s">
        <v>495</v>
      </c>
      <c r="O453" t="s">
        <v>495</v>
      </c>
      <c r="P453" t="s">
        <v>198</v>
      </c>
      <c r="Q453">
        <v>1</v>
      </c>
      <c r="R453" s="116">
        <f t="shared" si="42"/>
        <v>29.2</v>
      </c>
      <c r="S453">
        <f t="shared" si="43"/>
        <v>200.01999999999998</v>
      </c>
      <c r="T453" t="str">
        <f t="shared" si="44"/>
        <v>10014108530CME</v>
      </c>
      <c r="U453" t="str">
        <f t="shared" si="45"/>
        <v>14108530CME</v>
      </c>
      <c r="V453" t="str">
        <f t="shared" si="46"/>
        <v>141085TDCME</v>
      </c>
      <c r="W453" t="str">
        <f t="shared" si="47"/>
        <v>100141085TDCME</v>
      </c>
      <c r="X453" t="str">
        <f t="shared" si="48"/>
        <v>0CME</v>
      </c>
    </row>
    <row r="454" spans="3:24" hidden="1" x14ac:dyDescent="0.2">
      <c r="C454">
        <v>1001</v>
      </c>
      <c r="D454" t="s">
        <v>199</v>
      </c>
      <c r="E454" t="s">
        <v>200</v>
      </c>
      <c r="F454" t="s">
        <v>597</v>
      </c>
      <c r="G454" s="1">
        <v>41085</v>
      </c>
      <c r="H454" t="s">
        <v>204</v>
      </c>
      <c r="I454">
        <v>34</v>
      </c>
      <c r="J454">
        <v>6.85</v>
      </c>
      <c r="K454" s="36">
        <v>20.440000000000001</v>
      </c>
      <c r="L454" s="36">
        <v>0</v>
      </c>
      <c r="M454">
        <v>0</v>
      </c>
      <c r="N454" t="s">
        <v>495</v>
      </c>
      <c r="O454" t="s">
        <v>495</v>
      </c>
      <c r="P454" t="s">
        <v>198</v>
      </c>
      <c r="Q454">
        <v>1</v>
      </c>
      <c r="R454" s="116">
        <f t="shared" si="42"/>
        <v>20.440000000000001</v>
      </c>
      <c r="S454">
        <f t="shared" si="43"/>
        <v>140.01400000000001</v>
      </c>
      <c r="T454" t="str">
        <f t="shared" si="44"/>
        <v>10014108530CME</v>
      </c>
      <c r="U454" t="str">
        <f t="shared" si="45"/>
        <v>14108530CME</v>
      </c>
      <c r="V454" t="str">
        <f t="shared" si="46"/>
        <v>141085TDCME</v>
      </c>
      <c r="W454" t="str">
        <f t="shared" si="47"/>
        <v>100141085TDCME</v>
      </c>
      <c r="X454" t="str">
        <f t="shared" si="48"/>
        <v>0CME</v>
      </c>
    </row>
    <row r="455" spans="3:24" hidden="1" x14ac:dyDescent="0.2">
      <c r="C455">
        <v>1001</v>
      </c>
      <c r="D455" t="s">
        <v>199</v>
      </c>
      <c r="E455" t="s">
        <v>200</v>
      </c>
      <c r="F455" t="s">
        <v>598</v>
      </c>
      <c r="G455" s="1">
        <v>41085</v>
      </c>
      <c r="H455" t="s">
        <v>204</v>
      </c>
      <c r="I455">
        <v>34</v>
      </c>
      <c r="J455">
        <v>6.85</v>
      </c>
      <c r="K455" s="36">
        <v>663.14</v>
      </c>
      <c r="L455" s="36">
        <v>0</v>
      </c>
      <c r="M455">
        <v>0</v>
      </c>
      <c r="N455" t="s">
        <v>495</v>
      </c>
      <c r="O455" t="s">
        <v>495</v>
      </c>
      <c r="P455" t="s">
        <v>198</v>
      </c>
      <c r="Q455">
        <v>1</v>
      </c>
      <c r="R455" s="116">
        <f t="shared" si="42"/>
        <v>663.14</v>
      </c>
      <c r="S455">
        <f t="shared" si="43"/>
        <v>4542.509</v>
      </c>
      <c r="T455" t="str">
        <f t="shared" si="44"/>
        <v>10014108530CME</v>
      </c>
      <c r="U455" t="str">
        <f t="shared" si="45"/>
        <v>14108530CME</v>
      </c>
      <c r="V455" t="str">
        <f t="shared" si="46"/>
        <v>141085TDCME</v>
      </c>
      <c r="W455" t="str">
        <f t="shared" si="47"/>
        <v>100141085TDCME</v>
      </c>
      <c r="X455" t="str">
        <f t="shared" si="48"/>
        <v>0CME</v>
      </c>
    </row>
    <row r="456" spans="3:24" hidden="1" x14ac:dyDescent="0.2">
      <c r="C456">
        <v>1001</v>
      </c>
      <c r="D456" t="s">
        <v>199</v>
      </c>
      <c r="E456" t="s">
        <v>200</v>
      </c>
      <c r="F456" t="s">
        <v>599</v>
      </c>
      <c r="G456" s="1">
        <v>41085</v>
      </c>
      <c r="H456" t="s">
        <v>204</v>
      </c>
      <c r="I456">
        <v>34</v>
      </c>
      <c r="J456">
        <v>6.85</v>
      </c>
      <c r="K456" s="36">
        <v>135.76</v>
      </c>
      <c r="L456" s="36">
        <v>0</v>
      </c>
      <c r="M456">
        <v>0</v>
      </c>
      <c r="N456" t="s">
        <v>495</v>
      </c>
      <c r="O456" t="s">
        <v>495</v>
      </c>
      <c r="P456" t="s">
        <v>198</v>
      </c>
      <c r="Q456">
        <v>1</v>
      </c>
      <c r="R456" s="116">
        <f t="shared" ref="R456:R519" si="49">+L456+K456</f>
        <v>135.76</v>
      </c>
      <c r="S456">
        <f t="shared" ref="S456:S519" si="50">+R456*J456</f>
        <v>929.9559999999999</v>
      </c>
      <c r="T456" t="str">
        <f t="shared" ref="T456:T519" si="51">+C456&amp;G456&amp;E456&amp;H456</f>
        <v>10014108530CME</v>
      </c>
      <c r="U456" t="str">
        <f t="shared" ref="U456:U519" si="52">IF(C456=10001,"4"&amp;G456&amp;E456&amp;H456,LEFT(C456,1)&amp;G456&amp;E456&amp;H456)</f>
        <v>14108530CME</v>
      </c>
      <c r="V456" t="str">
        <f t="shared" ref="V456:V519" si="53">+LEFT(C456,1)&amp;G456&amp;IF(OR(E456="30",E456="31",E456="32"),"TD","")&amp;H456</f>
        <v>141085TDCME</v>
      </c>
      <c r="W456" t="str">
        <f t="shared" ref="W456:W519" si="54">C456&amp;G456&amp;IF(OR(E456="30",E456="31",E456="32"),"TD","")&amp;H456</f>
        <v>100141085TDCME</v>
      </c>
      <c r="X456" t="str">
        <f t="shared" ref="X456:X519" si="55">M456&amp;H456</f>
        <v>0CME</v>
      </c>
    </row>
    <row r="457" spans="3:24" hidden="1" x14ac:dyDescent="0.2">
      <c r="C457">
        <v>1001</v>
      </c>
      <c r="D457" t="s">
        <v>199</v>
      </c>
      <c r="E457" t="s">
        <v>200</v>
      </c>
      <c r="F457" t="s">
        <v>788</v>
      </c>
      <c r="G457" s="1">
        <v>41085</v>
      </c>
      <c r="H457" t="s">
        <v>204</v>
      </c>
      <c r="I457">
        <v>34</v>
      </c>
      <c r="J457">
        <v>6.85</v>
      </c>
      <c r="K457" s="36">
        <v>29.2</v>
      </c>
      <c r="L457" s="36">
        <v>0</v>
      </c>
      <c r="M457">
        <v>0</v>
      </c>
      <c r="N457" t="s">
        <v>495</v>
      </c>
      <c r="O457" t="s">
        <v>495</v>
      </c>
      <c r="P457" t="s">
        <v>198</v>
      </c>
      <c r="Q457">
        <v>1</v>
      </c>
      <c r="R457" s="116">
        <f t="shared" si="49"/>
        <v>29.2</v>
      </c>
      <c r="S457">
        <f t="shared" si="50"/>
        <v>200.01999999999998</v>
      </c>
      <c r="T457" t="str">
        <f t="shared" si="51"/>
        <v>10014108530CME</v>
      </c>
      <c r="U457" t="str">
        <f t="shared" si="52"/>
        <v>14108530CME</v>
      </c>
      <c r="V457" t="str">
        <f t="shared" si="53"/>
        <v>141085TDCME</v>
      </c>
      <c r="W457" t="str">
        <f t="shared" si="54"/>
        <v>100141085TDCME</v>
      </c>
      <c r="X457" t="str">
        <f t="shared" si="55"/>
        <v>0CME</v>
      </c>
    </row>
    <row r="458" spans="3:24" hidden="1" x14ac:dyDescent="0.2">
      <c r="C458">
        <v>1001</v>
      </c>
      <c r="D458" t="s">
        <v>199</v>
      </c>
      <c r="E458" t="s">
        <v>200</v>
      </c>
      <c r="F458" t="s">
        <v>796</v>
      </c>
      <c r="G458" s="1">
        <v>41085</v>
      </c>
      <c r="H458" t="s">
        <v>204</v>
      </c>
      <c r="I458">
        <v>34</v>
      </c>
      <c r="J458">
        <v>6.85</v>
      </c>
      <c r="K458" s="36">
        <v>217.11</v>
      </c>
      <c r="L458" s="36">
        <v>0</v>
      </c>
      <c r="M458">
        <v>0</v>
      </c>
      <c r="N458" t="s">
        <v>495</v>
      </c>
      <c r="O458" t="s">
        <v>495</v>
      </c>
      <c r="P458" t="s">
        <v>198</v>
      </c>
      <c r="Q458">
        <v>1</v>
      </c>
      <c r="R458" s="116">
        <f t="shared" si="49"/>
        <v>217.11</v>
      </c>
      <c r="S458">
        <f t="shared" si="50"/>
        <v>1487.2035000000001</v>
      </c>
      <c r="T458" t="str">
        <f t="shared" si="51"/>
        <v>10014108530CME</v>
      </c>
      <c r="U458" t="str">
        <f t="shared" si="52"/>
        <v>14108530CME</v>
      </c>
      <c r="V458" t="str">
        <f t="shared" si="53"/>
        <v>141085TDCME</v>
      </c>
      <c r="W458" t="str">
        <f t="shared" si="54"/>
        <v>100141085TDCME</v>
      </c>
      <c r="X458" t="str">
        <f t="shared" si="55"/>
        <v>0CME</v>
      </c>
    </row>
    <row r="459" spans="3:24" hidden="1" x14ac:dyDescent="0.2">
      <c r="C459">
        <v>1001</v>
      </c>
      <c r="D459" t="s">
        <v>199</v>
      </c>
      <c r="E459" t="s">
        <v>200</v>
      </c>
      <c r="F459" t="s">
        <v>797</v>
      </c>
      <c r="G459" s="1">
        <v>41085</v>
      </c>
      <c r="H459" t="s">
        <v>204</v>
      </c>
      <c r="I459">
        <v>34</v>
      </c>
      <c r="J459">
        <v>6.85</v>
      </c>
      <c r="K459" s="36">
        <v>1400</v>
      </c>
      <c r="L459" s="36">
        <v>0</v>
      </c>
      <c r="M459">
        <v>0</v>
      </c>
      <c r="N459" t="s">
        <v>495</v>
      </c>
      <c r="O459" t="s">
        <v>495</v>
      </c>
      <c r="P459" t="s">
        <v>198</v>
      </c>
      <c r="Q459">
        <v>1</v>
      </c>
      <c r="R459" s="116">
        <f t="shared" si="49"/>
        <v>1400</v>
      </c>
      <c r="S459">
        <f t="shared" si="50"/>
        <v>9590</v>
      </c>
      <c r="T459" t="str">
        <f t="shared" si="51"/>
        <v>10014108530CME</v>
      </c>
      <c r="U459" t="str">
        <f t="shared" si="52"/>
        <v>14108530CME</v>
      </c>
      <c r="V459" t="str">
        <f t="shared" si="53"/>
        <v>141085TDCME</v>
      </c>
      <c r="W459" t="str">
        <f t="shared" si="54"/>
        <v>100141085TDCME</v>
      </c>
      <c r="X459" t="str">
        <f t="shared" si="55"/>
        <v>0CME</v>
      </c>
    </row>
    <row r="460" spans="3:24" hidden="1" x14ac:dyDescent="0.2">
      <c r="C460">
        <v>1001</v>
      </c>
      <c r="D460" t="s">
        <v>199</v>
      </c>
      <c r="E460" t="s">
        <v>200</v>
      </c>
      <c r="F460" t="s">
        <v>600</v>
      </c>
      <c r="G460" s="1">
        <v>41085</v>
      </c>
      <c r="H460" t="s">
        <v>204</v>
      </c>
      <c r="I460">
        <v>34</v>
      </c>
      <c r="J460">
        <v>6.85</v>
      </c>
      <c r="K460" s="36">
        <v>68480.95</v>
      </c>
      <c r="L460" s="36">
        <v>0</v>
      </c>
      <c r="M460">
        <v>0</v>
      </c>
      <c r="N460" t="s">
        <v>495</v>
      </c>
      <c r="O460" t="s">
        <v>495</v>
      </c>
      <c r="P460" t="s">
        <v>198</v>
      </c>
      <c r="Q460">
        <v>1</v>
      </c>
      <c r="R460" s="116">
        <f t="shared" si="49"/>
        <v>68480.95</v>
      </c>
      <c r="S460">
        <f t="shared" si="50"/>
        <v>469094.50749999995</v>
      </c>
      <c r="T460" t="str">
        <f t="shared" si="51"/>
        <v>10014108530CME</v>
      </c>
      <c r="U460" t="str">
        <f t="shared" si="52"/>
        <v>14108530CME</v>
      </c>
      <c r="V460" t="str">
        <f t="shared" si="53"/>
        <v>141085TDCME</v>
      </c>
      <c r="W460" t="str">
        <f t="shared" si="54"/>
        <v>100141085TDCME</v>
      </c>
      <c r="X460" t="str">
        <f t="shared" si="55"/>
        <v>0CME</v>
      </c>
    </row>
    <row r="461" spans="3:24" hidden="1" x14ac:dyDescent="0.2">
      <c r="C461">
        <v>1001</v>
      </c>
      <c r="D461" t="s">
        <v>199</v>
      </c>
      <c r="E461" t="s">
        <v>200</v>
      </c>
      <c r="F461" t="s">
        <v>601</v>
      </c>
      <c r="G461" s="1">
        <v>41085</v>
      </c>
      <c r="H461" t="s">
        <v>204</v>
      </c>
      <c r="I461">
        <v>34</v>
      </c>
      <c r="J461">
        <v>6.85</v>
      </c>
      <c r="K461" s="36">
        <v>6.44</v>
      </c>
      <c r="L461" s="36">
        <v>0</v>
      </c>
      <c r="M461">
        <v>0</v>
      </c>
      <c r="N461" t="s">
        <v>495</v>
      </c>
      <c r="O461" t="s">
        <v>495</v>
      </c>
      <c r="P461" t="s">
        <v>198</v>
      </c>
      <c r="Q461">
        <v>1</v>
      </c>
      <c r="R461" s="116">
        <f t="shared" si="49"/>
        <v>6.44</v>
      </c>
      <c r="S461">
        <f t="shared" si="50"/>
        <v>44.113999999999997</v>
      </c>
      <c r="T461" t="str">
        <f t="shared" si="51"/>
        <v>10014108530CME</v>
      </c>
      <c r="U461" t="str">
        <f t="shared" si="52"/>
        <v>14108530CME</v>
      </c>
      <c r="V461" t="str">
        <f t="shared" si="53"/>
        <v>141085TDCME</v>
      </c>
      <c r="W461" t="str">
        <f t="shared" si="54"/>
        <v>100141085TDCME</v>
      </c>
      <c r="X461" t="str">
        <f t="shared" si="55"/>
        <v>0CME</v>
      </c>
    </row>
    <row r="462" spans="3:24" hidden="1" x14ac:dyDescent="0.2">
      <c r="C462">
        <v>1001</v>
      </c>
      <c r="D462" t="s">
        <v>199</v>
      </c>
      <c r="E462" t="s">
        <v>200</v>
      </c>
      <c r="F462" t="s">
        <v>602</v>
      </c>
      <c r="G462" s="1">
        <v>41085</v>
      </c>
      <c r="H462" t="s">
        <v>204</v>
      </c>
      <c r="I462">
        <v>34</v>
      </c>
      <c r="J462">
        <v>6.85</v>
      </c>
      <c r="K462" s="36">
        <v>21.9</v>
      </c>
      <c r="L462" s="36">
        <v>0</v>
      </c>
      <c r="M462">
        <v>0</v>
      </c>
      <c r="N462" t="s">
        <v>495</v>
      </c>
      <c r="O462" t="s">
        <v>495</v>
      </c>
      <c r="P462" t="s">
        <v>198</v>
      </c>
      <c r="Q462">
        <v>1</v>
      </c>
      <c r="R462" s="116">
        <f t="shared" si="49"/>
        <v>21.9</v>
      </c>
      <c r="S462">
        <f t="shared" si="50"/>
        <v>150.01499999999999</v>
      </c>
      <c r="T462" t="str">
        <f t="shared" si="51"/>
        <v>10014108530CME</v>
      </c>
      <c r="U462" t="str">
        <f t="shared" si="52"/>
        <v>14108530CME</v>
      </c>
      <c r="V462" t="str">
        <f t="shared" si="53"/>
        <v>141085TDCME</v>
      </c>
      <c r="W462" t="str">
        <f t="shared" si="54"/>
        <v>100141085TDCME</v>
      </c>
      <c r="X462" t="str">
        <f t="shared" si="55"/>
        <v>0CME</v>
      </c>
    </row>
    <row r="463" spans="3:24" hidden="1" x14ac:dyDescent="0.2">
      <c r="C463">
        <v>1001</v>
      </c>
      <c r="D463" t="s">
        <v>199</v>
      </c>
      <c r="E463" t="s">
        <v>200</v>
      </c>
      <c r="F463" t="s">
        <v>603</v>
      </c>
      <c r="G463" s="1">
        <v>41085</v>
      </c>
      <c r="H463" t="s">
        <v>204</v>
      </c>
      <c r="I463">
        <v>34</v>
      </c>
      <c r="J463">
        <v>6.85</v>
      </c>
      <c r="K463" s="36">
        <v>151.68</v>
      </c>
      <c r="L463" s="36">
        <v>0</v>
      </c>
      <c r="M463">
        <v>0</v>
      </c>
      <c r="N463" t="s">
        <v>495</v>
      </c>
      <c r="O463" t="s">
        <v>495</v>
      </c>
      <c r="P463" t="s">
        <v>198</v>
      </c>
      <c r="Q463">
        <v>1</v>
      </c>
      <c r="R463" s="116">
        <f t="shared" si="49"/>
        <v>151.68</v>
      </c>
      <c r="S463">
        <f t="shared" si="50"/>
        <v>1039.008</v>
      </c>
      <c r="T463" t="str">
        <f t="shared" si="51"/>
        <v>10014108530CME</v>
      </c>
      <c r="U463" t="str">
        <f t="shared" si="52"/>
        <v>14108530CME</v>
      </c>
      <c r="V463" t="str">
        <f t="shared" si="53"/>
        <v>141085TDCME</v>
      </c>
      <c r="W463" t="str">
        <f t="shared" si="54"/>
        <v>100141085TDCME</v>
      </c>
      <c r="X463" t="str">
        <f t="shared" si="55"/>
        <v>0CME</v>
      </c>
    </row>
    <row r="464" spans="3:24" hidden="1" x14ac:dyDescent="0.2">
      <c r="C464">
        <v>1001</v>
      </c>
      <c r="D464" t="s">
        <v>199</v>
      </c>
      <c r="E464" t="s">
        <v>200</v>
      </c>
      <c r="F464" t="s">
        <v>604</v>
      </c>
      <c r="G464" s="1">
        <v>41085</v>
      </c>
      <c r="H464" t="s">
        <v>204</v>
      </c>
      <c r="I464">
        <v>34</v>
      </c>
      <c r="J464">
        <v>6.85</v>
      </c>
      <c r="K464" s="36">
        <v>116.79</v>
      </c>
      <c r="L464" s="36">
        <v>0</v>
      </c>
      <c r="M464">
        <v>0</v>
      </c>
      <c r="N464" t="s">
        <v>495</v>
      </c>
      <c r="O464" t="s">
        <v>495</v>
      </c>
      <c r="P464" t="s">
        <v>198</v>
      </c>
      <c r="Q464">
        <v>1</v>
      </c>
      <c r="R464" s="116">
        <f t="shared" si="49"/>
        <v>116.79</v>
      </c>
      <c r="S464">
        <f t="shared" si="50"/>
        <v>800.01149999999996</v>
      </c>
      <c r="T464" t="str">
        <f t="shared" si="51"/>
        <v>10014108530CME</v>
      </c>
      <c r="U464" t="str">
        <f t="shared" si="52"/>
        <v>14108530CME</v>
      </c>
      <c r="V464" t="str">
        <f t="shared" si="53"/>
        <v>141085TDCME</v>
      </c>
      <c r="W464" t="str">
        <f t="shared" si="54"/>
        <v>100141085TDCME</v>
      </c>
      <c r="X464" t="str">
        <f t="shared" si="55"/>
        <v>0CME</v>
      </c>
    </row>
    <row r="465" spans="3:24" hidden="1" x14ac:dyDescent="0.2">
      <c r="C465">
        <v>1001</v>
      </c>
      <c r="D465" t="s">
        <v>199</v>
      </c>
      <c r="E465" t="s">
        <v>200</v>
      </c>
      <c r="F465" t="s">
        <v>605</v>
      </c>
      <c r="G465" s="1">
        <v>41085</v>
      </c>
      <c r="H465" t="s">
        <v>204</v>
      </c>
      <c r="I465">
        <v>34</v>
      </c>
      <c r="J465">
        <v>6.85</v>
      </c>
      <c r="K465" s="36">
        <v>115.83</v>
      </c>
      <c r="L465" s="36">
        <v>0</v>
      </c>
      <c r="M465">
        <v>0</v>
      </c>
      <c r="N465" t="s">
        <v>495</v>
      </c>
      <c r="O465" t="s">
        <v>495</v>
      </c>
      <c r="P465" t="s">
        <v>198</v>
      </c>
      <c r="Q465">
        <v>1</v>
      </c>
      <c r="R465" s="116">
        <f t="shared" si="49"/>
        <v>115.83</v>
      </c>
      <c r="S465">
        <f t="shared" si="50"/>
        <v>793.43549999999993</v>
      </c>
      <c r="T465" t="str">
        <f t="shared" si="51"/>
        <v>10014108530CME</v>
      </c>
      <c r="U465" t="str">
        <f t="shared" si="52"/>
        <v>14108530CME</v>
      </c>
      <c r="V465" t="str">
        <f t="shared" si="53"/>
        <v>141085TDCME</v>
      </c>
      <c r="W465" t="str">
        <f t="shared" si="54"/>
        <v>100141085TDCME</v>
      </c>
      <c r="X465" t="str">
        <f t="shared" si="55"/>
        <v>0CME</v>
      </c>
    </row>
    <row r="466" spans="3:24" hidden="1" x14ac:dyDescent="0.2">
      <c r="C466">
        <v>1001</v>
      </c>
      <c r="D466" t="s">
        <v>199</v>
      </c>
      <c r="E466" t="s">
        <v>200</v>
      </c>
      <c r="F466" t="s">
        <v>606</v>
      </c>
      <c r="G466" s="1">
        <v>41085</v>
      </c>
      <c r="H466" t="s">
        <v>204</v>
      </c>
      <c r="I466">
        <v>34</v>
      </c>
      <c r="J466">
        <v>6.85</v>
      </c>
      <c r="K466" s="36">
        <v>102.19</v>
      </c>
      <c r="L466" s="36">
        <v>0</v>
      </c>
      <c r="M466">
        <v>0</v>
      </c>
      <c r="N466" t="s">
        <v>495</v>
      </c>
      <c r="O466" t="s">
        <v>495</v>
      </c>
      <c r="P466" t="s">
        <v>198</v>
      </c>
      <c r="Q466">
        <v>1</v>
      </c>
      <c r="R466" s="116">
        <f t="shared" si="49"/>
        <v>102.19</v>
      </c>
      <c r="S466">
        <f t="shared" si="50"/>
        <v>700.00149999999996</v>
      </c>
      <c r="T466" t="str">
        <f t="shared" si="51"/>
        <v>10014108530CME</v>
      </c>
      <c r="U466" t="str">
        <f t="shared" si="52"/>
        <v>14108530CME</v>
      </c>
      <c r="V466" t="str">
        <f t="shared" si="53"/>
        <v>141085TDCME</v>
      </c>
      <c r="W466" t="str">
        <f t="shared" si="54"/>
        <v>100141085TDCME</v>
      </c>
      <c r="X466" t="str">
        <f t="shared" si="55"/>
        <v>0CME</v>
      </c>
    </row>
    <row r="467" spans="3:24" hidden="1" x14ac:dyDescent="0.2">
      <c r="C467">
        <v>1001</v>
      </c>
      <c r="D467" t="s">
        <v>199</v>
      </c>
      <c r="E467" t="s">
        <v>200</v>
      </c>
      <c r="F467" t="s">
        <v>241</v>
      </c>
      <c r="G467" s="1">
        <v>41085</v>
      </c>
      <c r="H467" t="s">
        <v>204</v>
      </c>
      <c r="I467">
        <v>34</v>
      </c>
      <c r="J467">
        <v>6.85</v>
      </c>
      <c r="K467" s="36">
        <v>160.6</v>
      </c>
      <c r="L467" s="36">
        <v>0</v>
      </c>
      <c r="M467">
        <v>0</v>
      </c>
      <c r="N467" t="s">
        <v>495</v>
      </c>
      <c r="O467" t="s">
        <v>495</v>
      </c>
      <c r="P467" t="s">
        <v>198</v>
      </c>
      <c r="Q467">
        <v>1</v>
      </c>
      <c r="R467" s="116">
        <f t="shared" si="49"/>
        <v>160.6</v>
      </c>
      <c r="S467">
        <f t="shared" si="50"/>
        <v>1100.1099999999999</v>
      </c>
      <c r="T467" t="str">
        <f t="shared" si="51"/>
        <v>10014108530CME</v>
      </c>
      <c r="U467" t="str">
        <f t="shared" si="52"/>
        <v>14108530CME</v>
      </c>
      <c r="V467" t="str">
        <f t="shared" si="53"/>
        <v>141085TDCME</v>
      </c>
      <c r="W467" t="str">
        <f t="shared" si="54"/>
        <v>100141085TDCME</v>
      </c>
      <c r="X467" t="str">
        <f t="shared" si="55"/>
        <v>0CME</v>
      </c>
    </row>
    <row r="468" spans="3:24" hidden="1" x14ac:dyDescent="0.2">
      <c r="C468">
        <v>1001</v>
      </c>
      <c r="D468" t="s">
        <v>199</v>
      </c>
      <c r="E468" t="s">
        <v>200</v>
      </c>
      <c r="F468" t="s">
        <v>724</v>
      </c>
      <c r="G468" s="1">
        <v>41085</v>
      </c>
      <c r="H468" t="s">
        <v>204</v>
      </c>
      <c r="I468">
        <v>34</v>
      </c>
      <c r="J468">
        <v>6.85</v>
      </c>
      <c r="K468" s="36">
        <v>37925.71</v>
      </c>
      <c r="L468" s="36">
        <v>0</v>
      </c>
      <c r="M468">
        <v>0</v>
      </c>
      <c r="N468" t="s">
        <v>495</v>
      </c>
      <c r="O468" t="s">
        <v>495</v>
      </c>
      <c r="P468" t="s">
        <v>198</v>
      </c>
      <c r="Q468">
        <v>1</v>
      </c>
      <c r="R468" s="116">
        <f t="shared" si="49"/>
        <v>37925.71</v>
      </c>
      <c r="S468">
        <f t="shared" si="50"/>
        <v>259791.11349999998</v>
      </c>
      <c r="T468" t="str">
        <f t="shared" si="51"/>
        <v>10014108530CME</v>
      </c>
      <c r="U468" t="str">
        <f t="shared" si="52"/>
        <v>14108530CME</v>
      </c>
      <c r="V468" t="str">
        <f t="shared" si="53"/>
        <v>141085TDCME</v>
      </c>
      <c r="W468" t="str">
        <f t="shared" si="54"/>
        <v>100141085TDCME</v>
      </c>
      <c r="X468" t="str">
        <f t="shared" si="55"/>
        <v>0CME</v>
      </c>
    </row>
    <row r="469" spans="3:24" hidden="1" x14ac:dyDescent="0.2">
      <c r="C469">
        <v>1001</v>
      </c>
      <c r="D469" t="s">
        <v>199</v>
      </c>
      <c r="E469" t="s">
        <v>200</v>
      </c>
      <c r="F469" t="s">
        <v>725</v>
      </c>
      <c r="G469" s="1">
        <v>41085</v>
      </c>
      <c r="H469" t="s">
        <v>204</v>
      </c>
      <c r="I469">
        <v>34</v>
      </c>
      <c r="J469">
        <v>6.85</v>
      </c>
      <c r="K469" s="36">
        <v>189.78</v>
      </c>
      <c r="L469" s="36">
        <v>0</v>
      </c>
      <c r="M469">
        <v>0</v>
      </c>
      <c r="N469" t="s">
        <v>495</v>
      </c>
      <c r="O469" t="s">
        <v>495</v>
      </c>
      <c r="P469" t="s">
        <v>198</v>
      </c>
      <c r="Q469">
        <v>1</v>
      </c>
      <c r="R469" s="116">
        <f t="shared" si="49"/>
        <v>189.78</v>
      </c>
      <c r="S469">
        <f t="shared" si="50"/>
        <v>1299.9929999999999</v>
      </c>
      <c r="T469" t="str">
        <f t="shared" si="51"/>
        <v>10014108530CME</v>
      </c>
      <c r="U469" t="str">
        <f t="shared" si="52"/>
        <v>14108530CME</v>
      </c>
      <c r="V469" t="str">
        <f t="shared" si="53"/>
        <v>141085TDCME</v>
      </c>
      <c r="W469" t="str">
        <f t="shared" si="54"/>
        <v>100141085TDCME</v>
      </c>
      <c r="X469" t="str">
        <f t="shared" si="55"/>
        <v>0CME</v>
      </c>
    </row>
    <row r="470" spans="3:24" hidden="1" x14ac:dyDescent="0.2">
      <c r="C470">
        <v>1001</v>
      </c>
      <c r="D470" t="s">
        <v>199</v>
      </c>
      <c r="E470" t="s">
        <v>200</v>
      </c>
      <c r="F470" t="s">
        <v>242</v>
      </c>
      <c r="G470" s="1">
        <v>41085</v>
      </c>
      <c r="H470" t="s">
        <v>204</v>
      </c>
      <c r="I470">
        <v>34</v>
      </c>
      <c r="J470">
        <v>6.85</v>
      </c>
      <c r="K470" s="36">
        <v>29.2</v>
      </c>
      <c r="L470" s="36">
        <v>0</v>
      </c>
      <c r="M470">
        <v>0</v>
      </c>
      <c r="N470" t="s">
        <v>495</v>
      </c>
      <c r="O470" t="s">
        <v>495</v>
      </c>
      <c r="P470" t="s">
        <v>198</v>
      </c>
      <c r="Q470">
        <v>1</v>
      </c>
      <c r="R470" s="116">
        <f t="shared" si="49"/>
        <v>29.2</v>
      </c>
      <c r="S470">
        <f t="shared" si="50"/>
        <v>200.01999999999998</v>
      </c>
      <c r="T470" t="str">
        <f t="shared" si="51"/>
        <v>10014108530CME</v>
      </c>
      <c r="U470" t="str">
        <f t="shared" si="52"/>
        <v>14108530CME</v>
      </c>
      <c r="V470" t="str">
        <f t="shared" si="53"/>
        <v>141085TDCME</v>
      </c>
      <c r="W470" t="str">
        <f t="shared" si="54"/>
        <v>100141085TDCME</v>
      </c>
      <c r="X470" t="str">
        <f t="shared" si="55"/>
        <v>0CME</v>
      </c>
    </row>
    <row r="471" spans="3:24" hidden="1" x14ac:dyDescent="0.2">
      <c r="C471">
        <v>1001</v>
      </c>
      <c r="D471" t="s">
        <v>199</v>
      </c>
      <c r="E471" t="s">
        <v>200</v>
      </c>
      <c r="F471" t="s">
        <v>727</v>
      </c>
      <c r="G471" s="1">
        <v>41085</v>
      </c>
      <c r="H471" t="s">
        <v>204</v>
      </c>
      <c r="I471">
        <v>34</v>
      </c>
      <c r="J471">
        <v>6.85</v>
      </c>
      <c r="K471" s="36">
        <v>330.54</v>
      </c>
      <c r="L471" s="36">
        <v>0</v>
      </c>
      <c r="M471">
        <v>0</v>
      </c>
      <c r="N471" t="s">
        <v>495</v>
      </c>
      <c r="O471" t="s">
        <v>495</v>
      </c>
      <c r="P471" t="s">
        <v>198</v>
      </c>
      <c r="Q471">
        <v>1</v>
      </c>
      <c r="R471" s="116">
        <f t="shared" si="49"/>
        <v>330.54</v>
      </c>
      <c r="S471">
        <f t="shared" si="50"/>
        <v>2264.1990000000001</v>
      </c>
      <c r="T471" t="str">
        <f t="shared" si="51"/>
        <v>10014108530CME</v>
      </c>
      <c r="U471" t="str">
        <f t="shared" si="52"/>
        <v>14108530CME</v>
      </c>
      <c r="V471" t="str">
        <f t="shared" si="53"/>
        <v>141085TDCME</v>
      </c>
      <c r="W471" t="str">
        <f t="shared" si="54"/>
        <v>100141085TDCME</v>
      </c>
      <c r="X471" t="str">
        <f t="shared" si="55"/>
        <v>0CME</v>
      </c>
    </row>
    <row r="472" spans="3:24" hidden="1" x14ac:dyDescent="0.2">
      <c r="C472">
        <v>1001</v>
      </c>
      <c r="D472" t="s">
        <v>199</v>
      </c>
      <c r="E472" t="s">
        <v>200</v>
      </c>
      <c r="F472" t="s">
        <v>341</v>
      </c>
      <c r="G472" s="1">
        <v>41085</v>
      </c>
      <c r="H472" t="s">
        <v>204</v>
      </c>
      <c r="I472">
        <v>34</v>
      </c>
      <c r="J472">
        <v>6.85</v>
      </c>
      <c r="K472" s="36">
        <v>72.989999999999995</v>
      </c>
      <c r="L472" s="36">
        <v>0</v>
      </c>
      <c r="M472">
        <v>0</v>
      </c>
      <c r="N472" t="s">
        <v>495</v>
      </c>
      <c r="O472" t="s">
        <v>495</v>
      </c>
      <c r="P472" t="s">
        <v>198</v>
      </c>
      <c r="Q472">
        <v>1</v>
      </c>
      <c r="R472" s="116">
        <f t="shared" si="49"/>
        <v>72.989999999999995</v>
      </c>
      <c r="S472">
        <f t="shared" si="50"/>
        <v>499.98149999999993</v>
      </c>
      <c r="T472" t="str">
        <f t="shared" si="51"/>
        <v>10014108530CME</v>
      </c>
      <c r="U472" t="str">
        <f t="shared" si="52"/>
        <v>14108530CME</v>
      </c>
      <c r="V472" t="str">
        <f t="shared" si="53"/>
        <v>141085TDCME</v>
      </c>
      <c r="W472" t="str">
        <f t="shared" si="54"/>
        <v>100141085TDCME</v>
      </c>
      <c r="X472" t="str">
        <f t="shared" si="55"/>
        <v>0CME</v>
      </c>
    </row>
    <row r="473" spans="3:24" hidden="1" x14ac:dyDescent="0.2">
      <c r="C473">
        <v>1001</v>
      </c>
      <c r="D473" t="s">
        <v>199</v>
      </c>
      <c r="E473" t="s">
        <v>200</v>
      </c>
      <c r="F473" t="s">
        <v>728</v>
      </c>
      <c r="G473" s="1">
        <v>41085</v>
      </c>
      <c r="H473" t="s">
        <v>204</v>
      </c>
      <c r="I473">
        <v>34</v>
      </c>
      <c r="J473">
        <v>6.85</v>
      </c>
      <c r="K473" s="36">
        <v>182.48</v>
      </c>
      <c r="L473" s="36">
        <v>0</v>
      </c>
      <c r="M473">
        <v>0</v>
      </c>
      <c r="N473" t="s">
        <v>495</v>
      </c>
      <c r="O473" t="s">
        <v>495</v>
      </c>
      <c r="P473" t="s">
        <v>198</v>
      </c>
      <c r="Q473">
        <v>1</v>
      </c>
      <c r="R473" s="116">
        <f t="shared" si="49"/>
        <v>182.48</v>
      </c>
      <c r="S473">
        <f t="shared" si="50"/>
        <v>1249.9879999999998</v>
      </c>
      <c r="T473" t="str">
        <f t="shared" si="51"/>
        <v>10014108530CME</v>
      </c>
      <c r="U473" t="str">
        <f t="shared" si="52"/>
        <v>14108530CME</v>
      </c>
      <c r="V473" t="str">
        <f t="shared" si="53"/>
        <v>141085TDCME</v>
      </c>
      <c r="W473" t="str">
        <f t="shared" si="54"/>
        <v>100141085TDCME</v>
      </c>
      <c r="X473" t="str">
        <f t="shared" si="55"/>
        <v>0CME</v>
      </c>
    </row>
    <row r="474" spans="3:24" hidden="1" x14ac:dyDescent="0.2">
      <c r="C474">
        <v>1001</v>
      </c>
      <c r="D474" t="s">
        <v>199</v>
      </c>
      <c r="E474" t="s">
        <v>200</v>
      </c>
      <c r="F474" t="s">
        <v>342</v>
      </c>
      <c r="G474" s="1">
        <v>41085</v>
      </c>
      <c r="H474" t="s">
        <v>204</v>
      </c>
      <c r="I474">
        <v>34</v>
      </c>
      <c r="J474">
        <v>6.85</v>
      </c>
      <c r="K474" s="36">
        <v>126.68</v>
      </c>
      <c r="L474" s="36">
        <v>0</v>
      </c>
      <c r="M474">
        <v>0</v>
      </c>
      <c r="N474" t="s">
        <v>495</v>
      </c>
      <c r="O474" t="s">
        <v>495</v>
      </c>
      <c r="P474" t="s">
        <v>198</v>
      </c>
      <c r="Q474">
        <v>1</v>
      </c>
      <c r="R474" s="116">
        <f t="shared" si="49"/>
        <v>126.68</v>
      </c>
      <c r="S474">
        <f t="shared" si="50"/>
        <v>867.75800000000004</v>
      </c>
      <c r="T474" t="str">
        <f t="shared" si="51"/>
        <v>10014108530CME</v>
      </c>
      <c r="U474" t="str">
        <f t="shared" si="52"/>
        <v>14108530CME</v>
      </c>
      <c r="V474" t="str">
        <f t="shared" si="53"/>
        <v>141085TDCME</v>
      </c>
      <c r="W474" t="str">
        <f t="shared" si="54"/>
        <v>100141085TDCME</v>
      </c>
      <c r="X474" t="str">
        <f t="shared" si="55"/>
        <v>0CME</v>
      </c>
    </row>
    <row r="475" spans="3:24" hidden="1" x14ac:dyDescent="0.2">
      <c r="C475">
        <v>1001</v>
      </c>
      <c r="D475" t="s">
        <v>199</v>
      </c>
      <c r="E475" t="s">
        <v>200</v>
      </c>
      <c r="F475" t="s">
        <v>343</v>
      </c>
      <c r="G475" s="1">
        <v>41085</v>
      </c>
      <c r="H475" t="s">
        <v>204</v>
      </c>
      <c r="I475">
        <v>34</v>
      </c>
      <c r="J475">
        <v>6.85</v>
      </c>
      <c r="K475" s="36">
        <v>51.09</v>
      </c>
      <c r="L475" s="36">
        <v>0</v>
      </c>
      <c r="M475">
        <v>0</v>
      </c>
      <c r="N475" t="s">
        <v>495</v>
      </c>
      <c r="O475" t="s">
        <v>495</v>
      </c>
      <c r="P475" t="s">
        <v>198</v>
      </c>
      <c r="Q475">
        <v>1</v>
      </c>
      <c r="R475" s="116">
        <f t="shared" si="49"/>
        <v>51.09</v>
      </c>
      <c r="S475">
        <f t="shared" si="50"/>
        <v>349.9665</v>
      </c>
      <c r="T475" t="str">
        <f t="shared" si="51"/>
        <v>10014108530CME</v>
      </c>
      <c r="U475" t="str">
        <f t="shared" si="52"/>
        <v>14108530CME</v>
      </c>
      <c r="V475" t="str">
        <f t="shared" si="53"/>
        <v>141085TDCME</v>
      </c>
      <c r="W475" t="str">
        <f t="shared" si="54"/>
        <v>100141085TDCME</v>
      </c>
      <c r="X475" t="str">
        <f t="shared" si="55"/>
        <v>0CME</v>
      </c>
    </row>
    <row r="476" spans="3:24" hidden="1" x14ac:dyDescent="0.2">
      <c r="C476">
        <v>1001</v>
      </c>
      <c r="D476" t="s">
        <v>199</v>
      </c>
      <c r="E476" t="s">
        <v>200</v>
      </c>
      <c r="F476" t="s">
        <v>344</v>
      </c>
      <c r="G476" s="1">
        <v>41085</v>
      </c>
      <c r="H476" t="s">
        <v>204</v>
      </c>
      <c r="I476">
        <v>34</v>
      </c>
      <c r="J476">
        <v>6.85</v>
      </c>
      <c r="K476" s="36">
        <v>325.75</v>
      </c>
      <c r="L476" s="36">
        <v>0</v>
      </c>
      <c r="M476">
        <v>0</v>
      </c>
      <c r="N476" t="s">
        <v>495</v>
      </c>
      <c r="O476" t="s">
        <v>495</v>
      </c>
      <c r="P476" t="s">
        <v>198</v>
      </c>
      <c r="Q476">
        <v>1</v>
      </c>
      <c r="R476" s="116">
        <f t="shared" si="49"/>
        <v>325.75</v>
      </c>
      <c r="S476">
        <f t="shared" si="50"/>
        <v>2231.3874999999998</v>
      </c>
      <c r="T476" t="str">
        <f t="shared" si="51"/>
        <v>10014108530CME</v>
      </c>
      <c r="U476" t="str">
        <f t="shared" si="52"/>
        <v>14108530CME</v>
      </c>
      <c r="V476" t="str">
        <f t="shared" si="53"/>
        <v>141085TDCME</v>
      </c>
      <c r="W476" t="str">
        <f t="shared" si="54"/>
        <v>100141085TDCME</v>
      </c>
      <c r="X476" t="str">
        <f t="shared" si="55"/>
        <v>0CME</v>
      </c>
    </row>
    <row r="477" spans="3:24" hidden="1" x14ac:dyDescent="0.2">
      <c r="C477">
        <v>1001</v>
      </c>
      <c r="D477" t="s">
        <v>199</v>
      </c>
      <c r="E477" t="s">
        <v>200</v>
      </c>
      <c r="F477" t="s">
        <v>345</v>
      </c>
      <c r="G477" s="1">
        <v>41085</v>
      </c>
      <c r="H477" t="s">
        <v>204</v>
      </c>
      <c r="I477">
        <v>34</v>
      </c>
      <c r="J477">
        <v>6.85</v>
      </c>
      <c r="K477" s="36">
        <v>291.95999999999998</v>
      </c>
      <c r="L477" s="36">
        <v>0</v>
      </c>
      <c r="M477">
        <v>0</v>
      </c>
      <c r="N477" t="s">
        <v>495</v>
      </c>
      <c r="O477" t="s">
        <v>495</v>
      </c>
      <c r="P477" t="s">
        <v>198</v>
      </c>
      <c r="Q477">
        <v>1</v>
      </c>
      <c r="R477" s="116">
        <f t="shared" si="49"/>
        <v>291.95999999999998</v>
      </c>
      <c r="S477">
        <f t="shared" si="50"/>
        <v>1999.9259999999997</v>
      </c>
      <c r="T477" t="str">
        <f t="shared" si="51"/>
        <v>10014108530CME</v>
      </c>
      <c r="U477" t="str">
        <f t="shared" si="52"/>
        <v>14108530CME</v>
      </c>
      <c r="V477" t="str">
        <f t="shared" si="53"/>
        <v>141085TDCME</v>
      </c>
      <c r="W477" t="str">
        <f t="shared" si="54"/>
        <v>100141085TDCME</v>
      </c>
      <c r="X477" t="str">
        <f t="shared" si="55"/>
        <v>0CME</v>
      </c>
    </row>
    <row r="478" spans="3:24" hidden="1" x14ac:dyDescent="0.2">
      <c r="C478">
        <v>1001</v>
      </c>
      <c r="D478" t="s">
        <v>199</v>
      </c>
      <c r="E478" t="s">
        <v>200</v>
      </c>
      <c r="F478" t="s">
        <v>346</v>
      </c>
      <c r="G478" s="1">
        <v>41085</v>
      </c>
      <c r="H478" t="s">
        <v>204</v>
      </c>
      <c r="I478">
        <v>34</v>
      </c>
      <c r="J478">
        <v>6.85</v>
      </c>
      <c r="K478" s="36">
        <v>85.99</v>
      </c>
      <c r="L478" s="36">
        <v>0</v>
      </c>
      <c r="M478">
        <v>0</v>
      </c>
      <c r="N478" t="s">
        <v>495</v>
      </c>
      <c r="O478" t="s">
        <v>495</v>
      </c>
      <c r="P478" t="s">
        <v>198</v>
      </c>
      <c r="Q478">
        <v>1</v>
      </c>
      <c r="R478" s="116">
        <f t="shared" si="49"/>
        <v>85.99</v>
      </c>
      <c r="S478">
        <f t="shared" si="50"/>
        <v>589.03149999999994</v>
      </c>
      <c r="T478" t="str">
        <f t="shared" si="51"/>
        <v>10014108530CME</v>
      </c>
      <c r="U478" t="str">
        <f t="shared" si="52"/>
        <v>14108530CME</v>
      </c>
      <c r="V478" t="str">
        <f t="shared" si="53"/>
        <v>141085TDCME</v>
      </c>
      <c r="W478" t="str">
        <f t="shared" si="54"/>
        <v>100141085TDCME</v>
      </c>
      <c r="X478" t="str">
        <f t="shared" si="55"/>
        <v>0CME</v>
      </c>
    </row>
    <row r="479" spans="3:24" hidden="1" x14ac:dyDescent="0.2">
      <c r="C479">
        <v>1001</v>
      </c>
      <c r="D479" t="s">
        <v>199</v>
      </c>
      <c r="E479" t="s">
        <v>200</v>
      </c>
      <c r="F479" t="s">
        <v>347</v>
      </c>
      <c r="G479" s="1">
        <v>41085</v>
      </c>
      <c r="H479" t="s">
        <v>204</v>
      </c>
      <c r="I479">
        <v>34</v>
      </c>
      <c r="J479">
        <v>6.85</v>
      </c>
      <c r="K479" s="36">
        <v>988760.79</v>
      </c>
      <c r="L479" s="36">
        <v>0</v>
      </c>
      <c r="M479">
        <v>0</v>
      </c>
      <c r="N479" t="s">
        <v>495</v>
      </c>
      <c r="O479" t="s">
        <v>495</v>
      </c>
      <c r="P479" t="s">
        <v>198</v>
      </c>
      <c r="Q479">
        <v>1</v>
      </c>
      <c r="R479" s="116">
        <f t="shared" si="49"/>
        <v>988760.79</v>
      </c>
      <c r="S479">
        <f t="shared" si="50"/>
        <v>6773011.4114999995</v>
      </c>
      <c r="T479" t="str">
        <f t="shared" si="51"/>
        <v>10014108530CME</v>
      </c>
      <c r="U479" t="str">
        <f t="shared" si="52"/>
        <v>14108530CME</v>
      </c>
      <c r="V479" t="str">
        <f t="shared" si="53"/>
        <v>141085TDCME</v>
      </c>
      <c r="W479" t="str">
        <f t="shared" si="54"/>
        <v>100141085TDCME</v>
      </c>
      <c r="X479" t="str">
        <f t="shared" si="55"/>
        <v>0CME</v>
      </c>
    </row>
    <row r="480" spans="3:24" hidden="1" x14ac:dyDescent="0.2">
      <c r="C480">
        <v>1001</v>
      </c>
      <c r="D480" t="s">
        <v>199</v>
      </c>
      <c r="E480" t="s">
        <v>200</v>
      </c>
      <c r="F480" t="s">
        <v>810</v>
      </c>
      <c r="G480" s="1">
        <v>41085</v>
      </c>
      <c r="H480" t="s">
        <v>204</v>
      </c>
      <c r="I480">
        <v>34</v>
      </c>
      <c r="J480">
        <v>6.85</v>
      </c>
      <c r="K480" s="36">
        <v>168.61</v>
      </c>
      <c r="L480" s="36">
        <v>0</v>
      </c>
      <c r="M480">
        <v>0</v>
      </c>
      <c r="N480" t="s">
        <v>495</v>
      </c>
      <c r="O480" t="s">
        <v>495</v>
      </c>
      <c r="P480" t="s">
        <v>198</v>
      </c>
      <c r="Q480">
        <v>1</v>
      </c>
      <c r="R480" s="116">
        <f t="shared" si="49"/>
        <v>168.61</v>
      </c>
      <c r="S480">
        <f t="shared" si="50"/>
        <v>1154.9784999999999</v>
      </c>
      <c r="T480" t="str">
        <f t="shared" si="51"/>
        <v>10014108530CME</v>
      </c>
      <c r="U480" t="str">
        <f t="shared" si="52"/>
        <v>14108530CME</v>
      </c>
      <c r="V480" t="str">
        <f t="shared" si="53"/>
        <v>141085TDCME</v>
      </c>
      <c r="W480" t="str">
        <f t="shared" si="54"/>
        <v>100141085TDCME</v>
      </c>
      <c r="X480" t="str">
        <f t="shared" si="55"/>
        <v>0CME</v>
      </c>
    </row>
    <row r="481" spans="3:24" hidden="1" x14ac:dyDescent="0.2">
      <c r="C481">
        <v>1001</v>
      </c>
      <c r="D481" t="s">
        <v>199</v>
      </c>
      <c r="E481" t="s">
        <v>200</v>
      </c>
      <c r="F481" t="s">
        <v>729</v>
      </c>
      <c r="G481" s="1">
        <v>41085</v>
      </c>
      <c r="H481" t="s">
        <v>204</v>
      </c>
      <c r="I481">
        <v>34</v>
      </c>
      <c r="J481">
        <v>6.85</v>
      </c>
      <c r="K481" s="36">
        <v>43.8</v>
      </c>
      <c r="L481" s="36">
        <v>0</v>
      </c>
      <c r="M481">
        <v>0</v>
      </c>
      <c r="N481" t="s">
        <v>495</v>
      </c>
      <c r="O481" t="s">
        <v>495</v>
      </c>
      <c r="P481" t="s">
        <v>198</v>
      </c>
      <c r="Q481">
        <v>1</v>
      </c>
      <c r="R481" s="116">
        <f t="shared" si="49"/>
        <v>43.8</v>
      </c>
      <c r="S481">
        <f t="shared" si="50"/>
        <v>300.02999999999997</v>
      </c>
      <c r="T481" t="str">
        <f t="shared" si="51"/>
        <v>10014108530CME</v>
      </c>
      <c r="U481" t="str">
        <f t="shared" si="52"/>
        <v>14108530CME</v>
      </c>
      <c r="V481" t="str">
        <f t="shared" si="53"/>
        <v>141085TDCME</v>
      </c>
      <c r="W481" t="str">
        <f t="shared" si="54"/>
        <v>100141085TDCME</v>
      </c>
      <c r="X481" t="str">
        <f t="shared" si="55"/>
        <v>0CME</v>
      </c>
    </row>
    <row r="482" spans="3:24" hidden="1" x14ac:dyDescent="0.2">
      <c r="C482">
        <v>1001</v>
      </c>
      <c r="D482" t="s">
        <v>199</v>
      </c>
      <c r="E482" t="s">
        <v>200</v>
      </c>
      <c r="F482" t="s">
        <v>730</v>
      </c>
      <c r="G482" s="1">
        <v>41085</v>
      </c>
      <c r="H482" t="s">
        <v>204</v>
      </c>
      <c r="I482">
        <v>34</v>
      </c>
      <c r="J482">
        <v>6.85</v>
      </c>
      <c r="K482" s="36">
        <v>223.36</v>
      </c>
      <c r="L482" s="36">
        <v>0</v>
      </c>
      <c r="M482">
        <v>0</v>
      </c>
      <c r="N482" t="s">
        <v>495</v>
      </c>
      <c r="O482" t="s">
        <v>495</v>
      </c>
      <c r="P482" t="s">
        <v>198</v>
      </c>
      <c r="Q482">
        <v>1</v>
      </c>
      <c r="R482" s="116">
        <f t="shared" si="49"/>
        <v>223.36</v>
      </c>
      <c r="S482">
        <f t="shared" si="50"/>
        <v>1530.0160000000001</v>
      </c>
      <c r="T482" t="str">
        <f t="shared" si="51"/>
        <v>10014108530CME</v>
      </c>
      <c r="U482" t="str">
        <f t="shared" si="52"/>
        <v>14108530CME</v>
      </c>
      <c r="V482" t="str">
        <f t="shared" si="53"/>
        <v>141085TDCME</v>
      </c>
      <c r="W482" t="str">
        <f t="shared" si="54"/>
        <v>100141085TDCME</v>
      </c>
      <c r="X482" t="str">
        <f t="shared" si="55"/>
        <v>0CME</v>
      </c>
    </row>
    <row r="483" spans="3:24" hidden="1" x14ac:dyDescent="0.2">
      <c r="C483">
        <v>1001</v>
      </c>
      <c r="D483" t="s">
        <v>199</v>
      </c>
      <c r="E483" t="s">
        <v>200</v>
      </c>
      <c r="F483" t="s">
        <v>763</v>
      </c>
      <c r="G483" s="1">
        <v>41085</v>
      </c>
      <c r="H483" t="s">
        <v>204</v>
      </c>
      <c r="I483">
        <v>34</v>
      </c>
      <c r="J483">
        <v>6.85</v>
      </c>
      <c r="K483" s="36">
        <v>14.6</v>
      </c>
      <c r="L483" s="36">
        <v>0</v>
      </c>
      <c r="M483">
        <v>0</v>
      </c>
      <c r="N483" t="s">
        <v>495</v>
      </c>
      <c r="O483" t="s">
        <v>495</v>
      </c>
      <c r="P483" t="s">
        <v>198</v>
      </c>
      <c r="Q483">
        <v>1</v>
      </c>
      <c r="R483" s="116">
        <f t="shared" si="49"/>
        <v>14.6</v>
      </c>
      <c r="S483">
        <f t="shared" si="50"/>
        <v>100.00999999999999</v>
      </c>
      <c r="T483" t="str">
        <f t="shared" si="51"/>
        <v>10014108530CME</v>
      </c>
      <c r="U483" t="str">
        <f t="shared" si="52"/>
        <v>14108530CME</v>
      </c>
      <c r="V483" t="str">
        <f t="shared" si="53"/>
        <v>141085TDCME</v>
      </c>
      <c r="W483" t="str">
        <f t="shared" si="54"/>
        <v>100141085TDCME</v>
      </c>
      <c r="X483" t="str">
        <f t="shared" si="55"/>
        <v>0CME</v>
      </c>
    </row>
    <row r="484" spans="3:24" hidden="1" x14ac:dyDescent="0.2">
      <c r="C484">
        <v>1001</v>
      </c>
      <c r="D484" t="s">
        <v>199</v>
      </c>
      <c r="E484" t="s">
        <v>200</v>
      </c>
      <c r="F484" t="s">
        <v>764</v>
      </c>
      <c r="G484" s="1">
        <v>41085</v>
      </c>
      <c r="H484" t="s">
        <v>204</v>
      </c>
      <c r="I484">
        <v>34</v>
      </c>
      <c r="J484">
        <v>6.85</v>
      </c>
      <c r="K484" s="36">
        <v>72.989999999999995</v>
      </c>
      <c r="L484" s="36">
        <v>0</v>
      </c>
      <c r="M484">
        <v>0</v>
      </c>
      <c r="N484" t="s">
        <v>495</v>
      </c>
      <c r="O484" t="s">
        <v>495</v>
      </c>
      <c r="P484" t="s">
        <v>198</v>
      </c>
      <c r="Q484">
        <v>1</v>
      </c>
      <c r="R484" s="116">
        <f t="shared" si="49"/>
        <v>72.989999999999995</v>
      </c>
      <c r="S484">
        <f t="shared" si="50"/>
        <v>499.98149999999993</v>
      </c>
      <c r="T484" t="str">
        <f t="shared" si="51"/>
        <v>10014108530CME</v>
      </c>
      <c r="U484" t="str">
        <f t="shared" si="52"/>
        <v>14108530CME</v>
      </c>
      <c r="V484" t="str">
        <f t="shared" si="53"/>
        <v>141085TDCME</v>
      </c>
      <c r="W484" t="str">
        <f t="shared" si="54"/>
        <v>100141085TDCME</v>
      </c>
      <c r="X484" t="str">
        <f t="shared" si="55"/>
        <v>0CME</v>
      </c>
    </row>
    <row r="485" spans="3:24" hidden="1" x14ac:dyDescent="0.2">
      <c r="C485">
        <v>1001</v>
      </c>
      <c r="D485" t="s">
        <v>199</v>
      </c>
      <c r="E485" t="s">
        <v>200</v>
      </c>
      <c r="F485" t="s">
        <v>428</v>
      </c>
      <c r="G485" s="1">
        <v>41085</v>
      </c>
      <c r="H485" t="s">
        <v>204</v>
      </c>
      <c r="I485">
        <v>34</v>
      </c>
      <c r="J485">
        <v>6.85</v>
      </c>
      <c r="K485" s="36">
        <v>9434.33</v>
      </c>
      <c r="L485" s="36">
        <v>0</v>
      </c>
      <c r="M485">
        <v>0</v>
      </c>
      <c r="N485" t="s">
        <v>495</v>
      </c>
      <c r="O485" t="s">
        <v>495</v>
      </c>
      <c r="P485" t="s">
        <v>198</v>
      </c>
      <c r="Q485">
        <v>1</v>
      </c>
      <c r="R485" s="116">
        <f t="shared" si="49"/>
        <v>9434.33</v>
      </c>
      <c r="S485">
        <f t="shared" si="50"/>
        <v>64625.160499999998</v>
      </c>
      <c r="T485" t="str">
        <f t="shared" si="51"/>
        <v>10014108530CME</v>
      </c>
      <c r="U485" t="str">
        <f t="shared" si="52"/>
        <v>14108530CME</v>
      </c>
      <c r="V485" t="str">
        <f t="shared" si="53"/>
        <v>141085TDCME</v>
      </c>
      <c r="W485" t="str">
        <f t="shared" si="54"/>
        <v>100141085TDCME</v>
      </c>
      <c r="X485" t="str">
        <f t="shared" si="55"/>
        <v>0CME</v>
      </c>
    </row>
    <row r="486" spans="3:24" hidden="1" x14ac:dyDescent="0.2">
      <c r="C486">
        <v>1001</v>
      </c>
      <c r="D486" t="s">
        <v>199</v>
      </c>
      <c r="E486" t="s">
        <v>200</v>
      </c>
      <c r="F486" t="s">
        <v>789</v>
      </c>
      <c r="G486" s="1">
        <v>41085</v>
      </c>
      <c r="H486" t="s">
        <v>204</v>
      </c>
      <c r="I486">
        <v>34</v>
      </c>
      <c r="J486">
        <v>6.85</v>
      </c>
      <c r="K486" s="36">
        <v>291.98</v>
      </c>
      <c r="L486" s="36">
        <v>0</v>
      </c>
      <c r="M486">
        <v>0</v>
      </c>
      <c r="N486" t="s">
        <v>495</v>
      </c>
      <c r="O486" t="s">
        <v>495</v>
      </c>
      <c r="P486" t="s">
        <v>198</v>
      </c>
      <c r="Q486">
        <v>1</v>
      </c>
      <c r="R486" s="116">
        <f t="shared" si="49"/>
        <v>291.98</v>
      </c>
      <c r="S486">
        <f t="shared" si="50"/>
        <v>2000.0630000000001</v>
      </c>
      <c r="T486" t="str">
        <f t="shared" si="51"/>
        <v>10014108530CME</v>
      </c>
      <c r="U486" t="str">
        <f t="shared" si="52"/>
        <v>14108530CME</v>
      </c>
      <c r="V486" t="str">
        <f t="shared" si="53"/>
        <v>141085TDCME</v>
      </c>
      <c r="W486" t="str">
        <f t="shared" si="54"/>
        <v>100141085TDCME</v>
      </c>
      <c r="X486" t="str">
        <f t="shared" si="55"/>
        <v>0CME</v>
      </c>
    </row>
    <row r="487" spans="3:24" hidden="1" x14ac:dyDescent="0.2">
      <c r="C487">
        <v>1001</v>
      </c>
      <c r="D487" t="s">
        <v>199</v>
      </c>
      <c r="E487" t="s">
        <v>200</v>
      </c>
      <c r="F487" t="s">
        <v>429</v>
      </c>
      <c r="G487" s="1">
        <v>41085</v>
      </c>
      <c r="H487" t="s">
        <v>204</v>
      </c>
      <c r="I487">
        <v>34</v>
      </c>
      <c r="J487">
        <v>6.85</v>
      </c>
      <c r="K487" s="36">
        <v>131.38999999999999</v>
      </c>
      <c r="L487" s="36">
        <v>0</v>
      </c>
      <c r="M487">
        <v>0</v>
      </c>
      <c r="N487" t="s">
        <v>495</v>
      </c>
      <c r="O487" t="s">
        <v>495</v>
      </c>
      <c r="P487" t="s">
        <v>198</v>
      </c>
      <c r="Q487">
        <v>1</v>
      </c>
      <c r="R487" s="116">
        <f t="shared" si="49"/>
        <v>131.38999999999999</v>
      </c>
      <c r="S487">
        <f t="shared" si="50"/>
        <v>900.02149999999983</v>
      </c>
      <c r="T487" t="str">
        <f t="shared" si="51"/>
        <v>10014108530CME</v>
      </c>
      <c r="U487" t="str">
        <f t="shared" si="52"/>
        <v>14108530CME</v>
      </c>
      <c r="V487" t="str">
        <f t="shared" si="53"/>
        <v>141085TDCME</v>
      </c>
      <c r="W487" t="str">
        <f t="shared" si="54"/>
        <v>100141085TDCME</v>
      </c>
      <c r="X487" t="str">
        <f t="shared" si="55"/>
        <v>0CME</v>
      </c>
    </row>
    <row r="488" spans="3:24" hidden="1" x14ac:dyDescent="0.2">
      <c r="C488">
        <v>1001</v>
      </c>
      <c r="D488" t="s">
        <v>199</v>
      </c>
      <c r="E488" t="s">
        <v>200</v>
      </c>
      <c r="F488" t="s">
        <v>765</v>
      </c>
      <c r="G488" s="1">
        <v>41085</v>
      </c>
      <c r="H488" t="s">
        <v>204</v>
      </c>
      <c r="I488">
        <v>34</v>
      </c>
      <c r="J488">
        <v>6.85</v>
      </c>
      <c r="K488" s="36">
        <v>32.19</v>
      </c>
      <c r="L488" s="36">
        <v>0</v>
      </c>
      <c r="M488">
        <v>0</v>
      </c>
      <c r="N488" t="s">
        <v>495</v>
      </c>
      <c r="O488" t="s">
        <v>495</v>
      </c>
      <c r="P488" t="s">
        <v>198</v>
      </c>
      <c r="Q488">
        <v>1</v>
      </c>
      <c r="R488" s="116">
        <f t="shared" si="49"/>
        <v>32.19</v>
      </c>
      <c r="S488">
        <f t="shared" si="50"/>
        <v>220.50149999999996</v>
      </c>
      <c r="T488" t="str">
        <f t="shared" si="51"/>
        <v>10014108530CME</v>
      </c>
      <c r="U488" t="str">
        <f t="shared" si="52"/>
        <v>14108530CME</v>
      </c>
      <c r="V488" t="str">
        <f t="shared" si="53"/>
        <v>141085TDCME</v>
      </c>
      <c r="W488" t="str">
        <f t="shared" si="54"/>
        <v>100141085TDCME</v>
      </c>
      <c r="X488" t="str">
        <f t="shared" si="55"/>
        <v>0CME</v>
      </c>
    </row>
    <row r="489" spans="3:24" hidden="1" x14ac:dyDescent="0.2">
      <c r="C489">
        <v>1001</v>
      </c>
      <c r="D489" t="s">
        <v>199</v>
      </c>
      <c r="E489" t="s">
        <v>200</v>
      </c>
      <c r="F489" t="s">
        <v>816</v>
      </c>
      <c r="G489" s="1">
        <v>41085</v>
      </c>
      <c r="H489" t="s">
        <v>204</v>
      </c>
      <c r="I489">
        <v>34</v>
      </c>
      <c r="J489">
        <v>6.85</v>
      </c>
      <c r="K489" s="36">
        <v>9567.57</v>
      </c>
      <c r="L489" s="36">
        <v>0</v>
      </c>
      <c r="M489">
        <v>0</v>
      </c>
      <c r="N489" t="s">
        <v>495</v>
      </c>
      <c r="O489" t="s">
        <v>495</v>
      </c>
      <c r="P489" t="s">
        <v>198</v>
      </c>
      <c r="Q489">
        <v>1</v>
      </c>
      <c r="R489" s="116">
        <f t="shared" si="49"/>
        <v>9567.57</v>
      </c>
      <c r="S489">
        <f t="shared" si="50"/>
        <v>65537.854500000001</v>
      </c>
      <c r="T489" t="str">
        <f t="shared" si="51"/>
        <v>10014108530CME</v>
      </c>
      <c r="U489" t="str">
        <f t="shared" si="52"/>
        <v>14108530CME</v>
      </c>
      <c r="V489" t="str">
        <f t="shared" si="53"/>
        <v>141085TDCME</v>
      </c>
      <c r="W489" t="str">
        <f t="shared" si="54"/>
        <v>100141085TDCME</v>
      </c>
      <c r="X489" t="str">
        <f t="shared" si="55"/>
        <v>0CME</v>
      </c>
    </row>
    <row r="490" spans="3:24" hidden="1" x14ac:dyDescent="0.2">
      <c r="C490">
        <v>1001</v>
      </c>
      <c r="D490" t="s">
        <v>199</v>
      </c>
      <c r="E490" t="s">
        <v>200</v>
      </c>
      <c r="F490" t="s">
        <v>744</v>
      </c>
      <c r="G490" s="1">
        <v>41085</v>
      </c>
      <c r="H490" t="s">
        <v>204</v>
      </c>
      <c r="I490">
        <v>34</v>
      </c>
      <c r="J490">
        <v>6.85</v>
      </c>
      <c r="K490" s="36">
        <v>25.04</v>
      </c>
      <c r="L490" s="36">
        <v>0</v>
      </c>
      <c r="M490">
        <v>0</v>
      </c>
      <c r="N490" t="s">
        <v>495</v>
      </c>
      <c r="O490" t="s">
        <v>495</v>
      </c>
      <c r="P490" t="s">
        <v>198</v>
      </c>
      <c r="Q490">
        <v>1</v>
      </c>
      <c r="R490" s="116">
        <f t="shared" si="49"/>
        <v>25.04</v>
      </c>
      <c r="S490">
        <f t="shared" si="50"/>
        <v>171.52399999999997</v>
      </c>
      <c r="T490" t="str">
        <f t="shared" si="51"/>
        <v>10014108530CME</v>
      </c>
      <c r="U490" t="str">
        <f t="shared" si="52"/>
        <v>14108530CME</v>
      </c>
      <c r="V490" t="str">
        <f t="shared" si="53"/>
        <v>141085TDCME</v>
      </c>
      <c r="W490" t="str">
        <f t="shared" si="54"/>
        <v>100141085TDCME</v>
      </c>
      <c r="X490" t="str">
        <f t="shared" si="55"/>
        <v>0CME</v>
      </c>
    </row>
    <row r="491" spans="3:24" hidden="1" x14ac:dyDescent="0.2">
      <c r="C491">
        <v>1001</v>
      </c>
      <c r="D491" t="s">
        <v>199</v>
      </c>
      <c r="E491" t="s">
        <v>200</v>
      </c>
      <c r="F491" t="s">
        <v>766</v>
      </c>
      <c r="G491" s="1">
        <v>41085</v>
      </c>
      <c r="H491" t="s">
        <v>204</v>
      </c>
      <c r="I491">
        <v>34</v>
      </c>
      <c r="J491">
        <v>6.85</v>
      </c>
      <c r="K491" s="36">
        <v>347.87</v>
      </c>
      <c r="L491" s="36">
        <v>0</v>
      </c>
      <c r="M491">
        <v>0</v>
      </c>
      <c r="N491" t="s">
        <v>495</v>
      </c>
      <c r="O491" t="s">
        <v>495</v>
      </c>
      <c r="P491" t="s">
        <v>198</v>
      </c>
      <c r="Q491">
        <v>1</v>
      </c>
      <c r="R491" s="116">
        <f t="shared" si="49"/>
        <v>347.87</v>
      </c>
      <c r="S491">
        <f t="shared" si="50"/>
        <v>2382.9094999999998</v>
      </c>
      <c r="T491" t="str">
        <f t="shared" si="51"/>
        <v>10014108530CME</v>
      </c>
      <c r="U491" t="str">
        <f t="shared" si="52"/>
        <v>14108530CME</v>
      </c>
      <c r="V491" t="str">
        <f t="shared" si="53"/>
        <v>141085TDCME</v>
      </c>
      <c r="W491" t="str">
        <f t="shared" si="54"/>
        <v>100141085TDCME</v>
      </c>
      <c r="X491" t="str">
        <f t="shared" si="55"/>
        <v>0CME</v>
      </c>
    </row>
    <row r="492" spans="3:24" hidden="1" x14ac:dyDescent="0.2">
      <c r="C492">
        <v>1001</v>
      </c>
      <c r="D492" t="s">
        <v>199</v>
      </c>
      <c r="E492" t="s">
        <v>200</v>
      </c>
      <c r="F492" t="s">
        <v>745</v>
      </c>
      <c r="G492" s="1">
        <v>41085</v>
      </c>
      <c r="H492" t="s">
        <v>204</v>
      </c>
      <c r="I492">
        <v>34</v>
      </c>
      <c r="J492">
        <v>6.85</v>
      </c>
      <c r="K492" s="36">
        <v>250.95</v>
      </c>
      <c r="L492" s="36">
        <v>0</v>
      </c>
      <c r="M492">
        <v>0</v>
      </c>
      <c r="N492" t="s">
        <v>495</v>
      </c>
      <c r="O492" t="s">
        <v>495</v>
      </c>
      <c r="P492" t="s">
        <v>198</v>
      </c>
      <c r="Q492">
        <v>1</v>
      </c>
      <c r="R492" s="116">
        <f t="shared" si="49"/>
        <v>250.95</v>
      </c>
      <c r="S492">
        <f t="shared" si="50"/>
        <v>1719.0074999999999</v>
      </c>
      <c r="T492" t="str">
        <f t="shared" si="51"/>
        <v>10014108530CME</v>
      </c>
      <c r="U492" t="str">
        <f t="shared" si="52"/>
        <v>14108530CME</v>
      </c>
      <c r="V492" t="str">
        <f t="shared" si="53"/>
        <v>141085TDCME</v>
      </c>
      <c r="W492" t="str">
        <f t="shared" si="54"/>
        <v>100141085TDCME</v>
      </c>
      <c r="X492" t="str">
        <f t="shared" si="55"/>
        <v>0CME</v>
      </c>
    </row>
    <row r="493" spans="3:24" hidden="1" x14ac:dyDescent="0.2">
      <c r="C493">
        <v>1001</v>
      </c>
      <c r="D493" t="s">
        <v>199</v>
      </c>
      <c r="E493" t="s">
        <v>200</v>
      </c>
      <c r="F493" t="s">
        <v>732</v>
      </c>
      <c r="G493" s="1">
        <v>41085</v>
      </c>
      <c r="H493" t="s">
        <v>204</v>
      </c>
      <c r="I493">
        <v>34</v>
      </c>
      <c r="J493">
        <v>6.85</v>
      </c>
      <c r="K493" s="36">
        <v>185.99</v>
      </c>
      <c r="L493" s="36">
        <v>0</v>
      </c>
      <c r="M493">
        <v>0</v>
      </c>
      <c r="N493" t="s">
        <v>495</v>
      </c>
      <c r="O493" t="s">
        <v>495</v>
      </c>
      <c r="P493" t="s">
        <v>198</v>
      </c>
      <c r="Q493">
        <v>1</v>
      </c>
      <c r="R493" s="116">
        <f t="shared" si="49"/>
        <v>185.99</v>
      </c>
      <c r="S493">
        <f t="shared" si="50"/>
        <v>1274.0315000000001</v>
      </c>
      <c r="T493" t="str">
        <f t="shared" si="51"/>
        <v>10014108530CME</v>
      </c>
      <c r="U493" t="str">
        <f t="shared" si="52"/>
        <v>14108530CME</v>
      </c>
      <c r="V493" t="str">
        <f t="shared" si="53"/>
        <v>141085TDCME</v>
      </c>
      <c r="W493" t="str">
        <f t="shared" si="54"/>
        <v>100141085TDCME</v>
      </c>
      <c r="X493" t="str">
        <f t="shared" si="55"/>
        <v>0CME</v>
      </c>
    </row>
    <row r="494" spans="3:24" hidden="1" x14ac:dyDescent="0.2">
      <c r="C494">
        <v>1001</v>
      </c>
      <c r="D494" t="s">
        <v>199</v>
      </c>
      <c r="E494" t="s">
        <v>200</v>
      </c>
      <c r="F494" t="s">
        <v>739</v>
      </c>
      <c r="G494" s="1">
        <v>41085</v>
      </c>
      <c r="H494" t="s">
        <v>204</v>
      </c>
      <c r="I494">
        <v>34</v>
      </c>
      <c r="J494">
        <v>6.85</v>
      </c>
      <c r="K494" s="36">
        <v>51.09</v>
      </c>
      <c r="L494" s="36">
        <v>0</v>
      </c>
      <c r="M494">
        <v>0</v>
      </c>
      <c r="N494" t="s">
        <v>495</v>
      </c>
      <c r="O494" t="s">
        <v>495</v>
      </c>
      <c r="P494" t="s">
        <v>198</v>
      </c>
      <c r="Q494">
        <v>1</v>
      </c>
      <c r="R494" s="116">
        <f t="shared" si="49"/>
        <v>51.09</v>
      </c>
      <c r="S494">
        <f t="shared" si="50"/>
        <v>349.9665</v>
      </c>
      <c r="T494" t="str">
        <f t="shared" si="51"/>
        <v>10014108530CME</v>
      </c>
      <c r="U494" t="str">
        <f t="shared" si="52"/>
        <v>14108530CME</v>
      </c>
      <c r="V494" t="str">
        <f t="shared" si="53"/>
        <v>141085TDCME</v>
      </c>
      <c r="W494" t="str">
        <f t="shared" si="54"/>
        <v>100141085TDCME</v>
      </c>
      <c r="X494" t="str">
        <f t="shared" si="55"/>
        <v>0CME</v>
      </c>
    </row>
    <row r="495" spans="3:24" hidden="1" x14ac:dyDescent="0.2">
      <c r="C495">
        <v>1001</v>
      </c>
      <c r="D495" t="s">
        <v>199</v>
      </c>
      <c r="E495" t="s">
        <v>200</v>
      </c>
      <c r="F495" t="s">
        <v>471</v>
      </c>
      <c r="G495" s="1">
        <v>41085</v>
      </c>
      <c r="H495" t="s">
        <v>204</v>
      </c>
      <c r="I495">
        <v>34</v>
      </c>
      <c r="J495">
        <v>6.85</v>
      </c>
      <c r="K495" s="36">
        <v>21.9</v>
      </c>
      <c r="L495" s="36">
        <v>0</v>
      </c>
      <c r="M495">
        <v>0</v>
      </c>
      <c r="N495" t="s">
        <v>495</v>
      </c>
      <c r="O495" t="s">
        <v>495</v>
      </c>
      <c r="P495" t="s">
        <v>198</v>
      </c>
      <c r="Q495">
        <v>1</v>
      </c>
      <c r="R495" s="116">
        <f t="shared" si="49"/>
        <v>21.9</v>
      </c>
      <c r="S495">
        <f t="shared" si="50"/>
        <v>150.01499999999999</v>
      </c>
      <c r="T495" t="str">
        <f t="shared" si="51"/>
        <v>10014108530CME</v>
      </c>
      <c r="U495" t="str">
        <f t="shared" si="52"/>
        <v>14108530CME</v>
      </c>
      <c r="V495" t="str">
        <f t="shared" si="53"/>
        <v>141085TDCME</v>
      </c>
      <c r="W495" t="str">
        <f t="shared" si="54"/>
        <v>100141085TDCME</v>
      </c>
      <c r="X495" t="str">
        <f t="shared" si="55"/>
        <v>0CME</v>
      </c>
    </row>
    <row r="496" spans="3:24" hidden="1" x14ac:dyDescent="0.2">
      <c r="C496">
        <v>1001</v>
      </c>
      <c r="D496" t="s">
        <v>199</v>
      </c>
      <c r="E496" t="s">
        <v>200</v>
      </c>
      <c r="F496" t="s">
        <v>746</v>
      </c>
      <c r="G496" s="1">
        <v>41085</v>
      </c>
      <c r="H496" t="s">
        <v>204</v>
      </c>
      <c r="I496">
        <v>34</v>
      </c>
      <c r="J496">
        <v>6.85</v>
      </c>
      <c r="K496" s="36">
        <v>199.11</v>
      </c>
      <c r="L496" s="36">
        <v>0</v>
      </c>
      <c r="M496">
        <v>0</v>
      </c>
      <c r="N496" t="s">
        <v>495</v>
      </c>
      <c r="O496" t="s">
        <v>495</v>
      </c>
      <c r="P496" t="s">
        <v>198</v>
      </c>
      <c r="Q496">
        <v>1</v>
      </c>
      <c r="R496" s="116">
        <f t="shared" si="49"/>
        <v>199.11</v>
      </c>
      <c r="S496">
        <f t="shared" si="50"/>
        <v>1363.9035000000001</v>
      </c>
      <c r="T496" t="str">
        <f t="shared" si="51"/>
        <v>10014108530CME</v>
      </c>
      <c r="U496" t="str">
        <f t="shared" si="52"/>
        <v>14108530CME</v>
      </c>
      <c r="V496" t="str">
        <f t="shared" si="53"/>
        <v>141085TDCME</v>
      </c>
      <c r="W496" t="str">
        <f t="shared" si="54"/>
        <v>100141085TDCME</v>
      </c>
      <c r="X496" t="str">
        <f t="shared" si="55"/>
        <v>0CME</v>
      </c>
    </row>
    <row r="497" spans="3:24" hidden="1" x14ac:dyDescent="0.2">
      <c r="C497">
        <v>1001</v>
      </c>
      <c r="D497" t="s">
        <v>199</v>
      </c>
      <c r="E497" t="s">
        <v>200</v>
      </c>
      <c r="F497" t="s">
        <v>472</v>
      </c>
      <c r="G497" s="1">
        <v>41085</v>
      </c>
      <c r="H497" t="s">
        <v>204</v>
      </c>
      <c r="I497">
        <v>34</v>
      </c>
      <c r="J497">
        <v>6.85</v>
      </c>
      <c r="K497" s="36">
        <v>176.59</v>
      </c>
      <c r="L497" s="36">
        <v>0</v>
      </c>
      <c r="M497">
        <v>0</v>
      </c>
      <c r="N497" t="s">
        <v>495</v>
      </c>
      <c r="O497" t="s">
        <v>495</v>
      </c>
      <c r="P497" t="s">
        <v>198</v>
      </c>
      <c r="Q497">
        <v>1</v>
      </c>
      <c r="R497" s="116">
        <f t="shared" si="49"/>
        <v>176.59</v>
      </c>
      <c r="S497">
        <f t="shared" si="50"/>
        <v>1209.6415</v>
      </c>
      <c r="T497" t="str">
        <f t="shared" si="51"/>
        <v>10014108530CME</v>
      </c>
      <c r="U497" t="str">
        <f t="shared" si="52"/>
        <v>14108530CME</v>
      </c>
      <c r="V497" t="str">
        <f t="shared" si="53"/>
        <v>141085TDCME</v>
      </c>
      <c r="W497" t="str">
        <f t="shared" si="54"/>
        <v>100141085TDCME</v>
      </c>
      <c r="X497" t="str">
        <f t="shared" si="55"/>
        <v>0CME</v>
      </c>
    </row>
    <row r="498" spans="3:24" hidden="1" x14ac:dyDescent="0.2">
      <c r="C498">
        <v>1001</v>
      </c>
      <c r="D498" t="s">
        <v>199</v>
      </c>
      <c r="E498" t="s">
        <v>200</v>
      </c>
      <c r="F498" t="s">
        <v>747</v>
      </c>
      <c r="G498" s="1">
        <v>41085</v>
      </c>
      <c r="H498" t="s">
        <v>204</v>
      </c>
      <c r="I498">
        <v>34</v>
      </c>
      <c r="J498">
        <v>6.85</v>
      </c>
      <c r="K498" s="36">
        <v>41.3</v>
      </c>
      <c r="L498" s="36">
        <v>0</v>
      </c>
      <c r="M498">
        <v>0</v>
      </c>
      <c r="N498" t="s">
        <v>495</v>
      </c>
      <c r="O498" t="s">
        <v>495</v>
      </c>
      <c r="P498" t="s">
        <v>198</v>
      </c>
      <c r="Q498">
        <v>1</v>
      </c>
      <c r="R498" s="116">
        <f t="shared" si="49"/>
        <v>41.3</v>
      </c>
      <c r="S498">
        <f t="shared" si="50"/>
        <v>282.90499999999997</v>
      </c>
      <c r="T498" t="str">
        <f t="shared" si="51"/>
        <v>10014108530CME</v>
      </c>
      <c r="U498" t="str">
        <f t="shared" si="52"/>
        <v>14108530CME</v>
      </c>
      <c r="V498" t="str">
        <f t="shared" si="53"/>
        <v>141085TDCME</v>
      </c>
      <c r="W498" t="str">
        <f t="shared" si="54"/>
        <v>100141085TDCME</v>
      </c>
      <c r="X498" t="str">
        <f t="shared" si="55"/>
        <v>0CME</v>
      </c>
    </row>
    <row r="499" spans="3:24" hidden="1" x14ac:dyDescent="0.2">
      <c r="C499">
        <v>1001</v>
      </c>
      <c r="D499" t="s">
        <v>199</v>
      </c>
      <c r="E499" t="s">
        <v>200</v>
      </c>
      <c r="F499" t="s">
        <v>721</v>
      </c>
      <c r="G499" s="1">
        <v>41085</v>
      </c>
      <c r="H499" t="s">
        <v>204</v>
      </c>
      <c r="I499">
        <v>34</v>
      </c>
      <c r="J499">
        <v>6.85</v>
      </c>
      <c r="K499" s="36">
        <v>754.57</v>
      </c>
      <c r="L499" s="36">
        <v>0</v>
      </c>
      <c r="M499">
        <v>0</v>
      </c>
      <c r="N499" t="s">
        <v>495</v>
      </c>
      <c r="O499" t="s">
        <v>495</v>
      </c>
      <c r="P499" t="s">
        <v>198</v>
      </c>
      <c r="Q499">
        <v>1</v>
      </c>
      <c r="R499" s="116">
        <f t="shared" si="49"/>
        <v>754.57</v>
      </c>
      <c r="S499">
        <f t="shared" si="50"/>
        <v>5168.8045000000002</v>
      </c>
      <c r="T499" t="str">
        <f t="shared" si="51"/>
        <v>10014108530CME</v>
      </c>
      <c r="U499" t="str">
        <f t="shared" si="52"/>
        <v>14108530CME</v>
      </c>
      <c r="V499" t="str">
        <f t="shared" si="53"/>
        <v>141085TDCME</v>
      </c>
      <c r="W499" t="str">
        <f t="shared" si="54"/>
        <v>100141085TDCME</v>
      </c>
      <c r="X499" t="str">
        <f t="shared" si="55"/>
        <v>0CME</v>
      </c>
    </row>
    <row r="500" spans="3:24" hidden="1" x14ac:dyDescent="0.2">
      <c r="C500">
        <v>1001</v>
      </c>
      <c r="D500" t="s">
        <v>199</v>
      </c>
      <c r="E500" t="s">
        <v>200</v>
      </c>
      <c r="F500" t="s">
        <v>776</v>
      </c>
      <c r="G500" s="1">
        <v>41085</v>
      </c>
      <c r="H500" t="s">
        <v>204</v>
      </c>
      <c r="I500">
        <v>34</v>
      </c>
      <c r="J500">
        <v>6.85</v>
      </c>
      <c r="K500" s="36">
        <v>29.2</v>
      </c>
      <c r="L500" s="36">
        <v>0</v>
      </c>
      <c r="M500">
        <v>0</v>
      </c>
      <c r="N500" t="s">
        <v>495</v>
      </c>
      <c r="O500" t="s">
        <v>495</v>
      </c>
      <c r="P500" t="s">
        <v>198</v>
      </c>
      <c r="Q500">
        <v>1</v>
      </c>
      <c r="R500" s="116">
        <f t="shared" si="49"/>
        <v>29.2</v>
      </c>
      <c r="S500">
        <f t="shared" si="50"/>
        <v>200.01999999999998</v>
      </c>
      <c r="T500" t="str">
        <f t="shared" si="51"/>
        <v>10014108530CME</v>
      </c>
      <c r="U500" t="str">
        <f t="shared" si="52"/>
        <v>14108530CME</v>
      </c>
      <c r="V500" t="str">
        <f t="shared" si="53"/>
        <v>141085TDCME</v>
      </c>
      <c r="W500" t="str">
        <f t="shared" si="54"/>
        <v>100141085TDCME</v>
      </c>
      <c r="X500" t="str">
        <f t="shared" si="55"/>
        <v>0CME</v>
      </c>
    </row>
    <row r="501" spans="3:24" hidden="1" x14ac:dyDescent="0.2">
      <c r="C501">
        <v>1001</v>
      </c>
      <c r="D501" t="s">
        <v>199</v>
      </c>
      <c r="E501" t="s">
        <v>200</v>
      </c>
      <c r="F501" t="s">
        <v>767</v>
      </c>
      <c r="G501" s="1">
        <v>41085</v>
      </c>
      <c r="H501" t="s">
        <v>204</v>
      </c>
      <c r="I501">
        <v>34</v>
      </c>
      <c r="J501">
        <v>6.85</v>
      </c>
      <c r="K501" s="36">
        <v>2262.7800000000002</v>
      </c>
      <c r="L501" s="36">
        <v>0</v>
      </c>
      <c r="M501">
        <v>0</v>
      </c>
      <c r="N501" t="s">
        <v>495</v>
      </c>
      <c r="O501" t="s">
        <v>495</v>
      </c>
      <c r="P501" t="s">
        <v>198</v>
      </c>
      <c r="Q501">
        <v>1</v>
      </c>
      <c r="R501" s="116">
        <f t="shared" si="49"/>
        <v>2262.7800000000002</v>
      </c>
      <c r="S501">
        <f t="shared" si="50"/>
        <v>15500.043</v>
      </c>
      <c r="T501" t="str">
        <f t="shared" si="51"/>
        <v>10014108530CME</v>
      </c>
      <c r="U501" t="str">
        <f t="shared" si="52"/>
        <v>14108530CME</v>
      </c>
      <c r="V501" t="str">
        <f t="shared" si="53"/>
        <v>141085TDCME</v>
      </c>
      <c r="W501" t="str">
        <f t="shared" si="54"/>
        <v>100141085TDCME</v>
      </c>
      <c r="X501" t="str">
        <f t="shared" si="55"/>
        <v>0CME</v>
      </c>
    </row>
    <row r="502" spans="3:24" hidden="1" x14ac:dyDescent="0.2">
      <c r="C502">
        <v>1001</v>
      </c>
      <c r="D502" t="s">
        <v>199</v>
      </c>
      <c r="E502" t="s">
        <v>200</v>
      </c>
      <c r="F502" t="s">
        <v>768</v>
      </c>
      <c r="G502" s="1">
        <v>41085</v>
      </c>
      <c r="H502" t="s">
        <v>204</v>
      </c>
      <c r="I502">
        <v>34</v>
      </c>
      <c r="J502">
        <v>6.85</v>
      </c>
      <c r="K502" s="36">
        <v>23.36</v>
      </c>
      <c r="L502" s="36">
        <v>0</v>
      </c>
      <c r="M502">
        <v>0</v>
      </c>
      <c r="N502" t="s">
        <v>495</v>
      </c>
      <c r="O502" t="s">
        <v>495</v>
      </c>
      <c r="P502" t="s">
        <v>198</v>
      </c>
      <c r="Q502">
        <v>1</v>
      </c>
      <c r="R502" s="116">
        <f t="shared" si="49"/>
        <v>23.36</v>
      </c>
      <c r="S502">
        <f t="shared" si="50"/>
        <v>160.01599999999999</v>
      </c>
      <c r="T502" t="str">
        <f t="shared" si="51"/>
        <v>10014108530CME</v>
      </c>
      <c r="U502" t="str">
        <f t="shared" si="52"/>
        <v>14108530CME</v>
      </c>
      <c r="V502" t="str">
        <f t="shared" si="53"/>
        <v>141085TDCME</v>
      </c>
      <c r="W502" t="str">
        <f t="shared" si="54"/>
        <v>100141085TDCME</v>
      </c>
      <c r="X502" t="str">
        <f t="shared" si="55"/>
        <v>0CME</v>
      </c>
    </row>
    <row r="503" spans="3:24" hidden="1" x14ac:dyDescent="0.2">
      <c r="C503">
        <v>1001</v>
      </c>
      <c r="D503" t="s">
        <v>199</v>
      </c>
      <c r="E503" t="s">
        <v>200</v>
      </c>
      <c r="F503" t="s">
        <v>823</v>
      </c>
      <c r="G503" s="1">
        <v>41085</v>
      </c>
      <c r="H503" t="s">
        <v>204</v>
      </c>
      <c r="I503">
        <v>34</v>
      </c>
      <c r="J503">
        <v>6.85</v>
      </c>
      <c r="K503" s="36">
        <v>43.8</v>
      </c>
      <c r="L503" s="36">
        <v>0</v>
      </c>
      <c r="M503">
        <v>0</v>
      </c>
      <c r="N503" t="s">
        <v>495</v>
      </c>
      <c r="O503" t="s">
        <v>495</v>
      </c>
      <c r="P503" t="s">
        <v>198</v>
      </c>
      <c r="Q503">
        <v>1</v>
      </c>
      <c r="R503" s="116">
        <f t="shared" si="49"/>
        <v>43.8</v>
      </c>
      <c r="S503">
        <f t="shared" si="50"/>
        <v>300.02999999999997</v>
      </c>
      <c r="T503" t="str">
        <f t="shared" si="51"/>
        <v>10014108530CME</v>
      </c>
      <c r="U503" t="str">
        <f t="shared" si="52"/>
        <v>14108530CME</v>
      </c>
      <c r="V503" t="str">
        <f t="shared" si="53"/>
        <v>141085TDCME</v>
      </c>
      <c r="W503" t="str">
        <f t="shared" si="54"/>
        <v>100141085TDCME</v>
      </c>
      <c r="X503" t="str">
        <f t="shared" si="55"/>
        <v>0CME</v>
      </c>
    </row>
    <row r="504" spans="3:24" hidden="1" x14ac:dyDescent="0.2">
      <c r="C504">
        <v>1001</v>
      </c>
      <c r="D504" t="s">
        <v>199</v>
      </c>
      <c r="E504" t="s">
        <v>200</v>
      </c>
      <c r="F504" t="s">
        <v>824</v>
      </c>
      <c r="G504" s="1">
        <v>41085</v>
      </c>
      <c r="H504" t="s">
        <v>204</v>
      </c>
      <c r="I504">
        <v>34</v>
      </c>
      <c r="J504">
        <v>6.85</v>
      </c>
      <c r="K504" s="36">
        <v>374.33</v>
      </c>
      <c r="L504" s="36">
        <v>0</v>
      </c>
      <c r="M504">
        <v>0</v>
      </c>
      <c r="N504" t="s">
        <v>495</v>
      </c>
      <c r="O504" t="s">
        <v>495</v>
      </c>
      <c r="P504" t="s">
        <v>198</v>
      </c>
      <c r="Q504">
        <v>1</v>
      </c>
      <c r="R504" s="116">
        <f t="shared" si="49"/>
        <v>374.33</v>
      </c>
      <c r="S504">
        <f t="shared" si="50"/>
        <v>2564.1605</v>
      </c>
      <c r="T504" t="str">
        <f t="shared" si="51"/>
        <v>10014108530CME</v>
      </c>
      <c r="U504" t="str">
        <f t="shared" si="52"/>
        <v>14108530CME</v>
      </c>
      <c r="V504" t="str">
        <f t="shared" si="53"/>
        <v>141085TDCME</v>
      </c>
      <c r="W504" t="str">
        <f t="shared" si="54"/>
        <v>100141085TDCME</v>
      </c>
      <c r="X504" t="str">
        <f t="shared" si="55"/>
        <v>0CME</v>
      </c>
    </row>
    <row r="505" spans="3:24" hidden="1" x14ac:dyDescent="0.2">
      <c r="C505">
        <v>1001</v>
      </c>
      <c r="D505" t="s">
        <v>199</v>
      </c>
      <c r="E505" t="s">
        <v>200</v>
      </c>
      <c r="F505" t="s">
        <v>825</v>
      </c>
      <c r="G505" s="1">
        <v>41085</v>
      </c>
      <c r="H505" t="s">
        <v>204</v>
      </c>
      <c r="I505">
        <v>34</v>
      </c>
      <c r="J505">
        <v>6.85</v>
      </c>
      <c r="K505" s="36">
        <v>502.18</v>
      </c>
      <c r="L505" s="36">
        <v>0</v>
      </c>
      <c r="M505">
        <v>0</v>
      </c>
      <c r="N505" t="s">
        <v>495</v>
      </c>
      <c r="O505" t="s">
        <v>495</v>
      </c>
      <c r="P505" t="s">
        <v>198</v>
      </c>
      <c r="Q505">
        <v>1</v>
      </c>
      <c r="R505" s="116">
        <f t="shared" si="49"/>
        <v>502.18</v>
      </c>
      <c r="S505">
        <f t="shared" si="50"/>
        <v>3439.933</v>
      </c>
      <c r="T505" t="str">
        <f t="shared" si="51"/>
        <v>10014108530CME</v>
      </c>
      <c r="U505" t="str">
        <f t="shared" si="52"/>
        <v>14108530CME</v>
      </c>
      <c r="V505" t="str">
        <f t="shared" si="53"/>
        <v>141085TDCME</v>
      </c>
      <c r="W505" t="str">
        <f t="shared" si="54"/>
        <v>100141085TDCME</v>
      </c>
      <c r="X505" t="str">
        <f t="shared" si="55"/>
        <v>0CME</v>
      </c>
    </row>
    <row r="506" spans="3:24" hidden="1" x14ac:dyDescent="0.2">
      <c r="C506">
        <v>1001</v>
      </c>
      <c r="D506" t="s">
        <v>199</v>
      </c>
      <c r="E506" t="s">
        <v>200</v>
      </c>
      <c r="F506" t="s">
        <v>748</v>
      </c>
      <c r="G506" s="1">
        <v>41085</v>
      </c>
      <c r="H506" t="s">
        <v>204</v>
      </c>
      <c r="I506">
        <v>34</v>
      </c>
      <c r="J506">
        <v>6.85</v>
      </c>
      <c r="K506" s="36">
        <v>313.89</v>
      </c>
      <c r="L506" s="36">
        <v>0</v>
      </c>
      <c r="M506">
        <v>0</v>
      </c>
      <c r="N506" t="s">
        <v>495</v>
      </c>
      <c r="O506" t="s">
        <v>495</v>
      </c>
      <c r="P506" t="s">
        <v>198</v>
      </c>
      <c r="Q506">
        <v>1</v>
      </c>
      <c r="R506" s="116">
        <f t="shared" si="49"/>
        <v>313.89</v>
      </c>
      <c r="S506">
        <f t="shared" si="50"/>
        <v>2150.1464999999998</v>
      </c>
      <c r="T506" t="str">
        <f t="shared" si="51"/>
        <v>10014108530CME</v>
      </c>
      <c r="U506" t="str">
        <f t="shared" si="52"/>
        <v>14108530CME</v>
      </c>
      <c r="V506" t="str">
        <f t="shared" si="53"/>
        <v>141085TDCME</v>
      </c>
      <c r="W506" t="str">
        <f t="shared" si="54"/>
        <v>100141085TDCME</v>
      </c>
      <c r="X506" t="str">
        <f t="shared" si="55"/>
        <v>0CME</v>
      </c>
    </row>
    <row r="507" spans="3:24" hidden="1" x14ac:dyDescent="0.2">
      <c r="C507">
        <v>1001</v>
      </c>
      <c r="D507" t="s">
        <v>199</v>
      </c>
      <c r="E507" t="s">
        <v>200</v>
      </c>
      <c r="F507" t="s">
        <v>589</v>
      </c>
      <c r="G507" s="1">
        <v>41085</v>
      </c>
      <c r="H507" t="s">
        <v>204</v>
      </c>
      <c r="I507">
        <v>34</v>
      </c>
      <c r="J507">
        <v>6.85</v>
      </c>
      <c r="K507" s="36">
        <v>49.64</v>
      </c>
      <c r="L507" s="36">
        <v>0</v>
      </c>
      <c r="M507">
        <v>0</v>
      </c>
      <c r="N507" t="s">
        <v>495</v>
      </c>
      <c r="O507" t="s">
        <v>495</v>
      </c>
      <c r="P507" t="s">
        <v>198</v>
      </c>
      <c r="Q507">
        <v>1</v>
      </c>
      <c r="R507" s="116">
        <f t="shared" si="49"/>
        <v>49.64</v>
      </c>
      <c r="S507">
        <f t="shared" si="50"/>
        <v>340.03399999999999</v>
      </c>
      <c r="T507" t="str">
        <f t="shared" si="51"/>
        <v>10014108530CME</v>
      </c>
      <c r="U507" t="str">
        <f t="shared" si="52"/>
        <v>14108530CME</v>
      </c>
      <c r="V507" t="str">
        <f t="shared" si="53"/>
        <v>141085TDCME</v>
      </c>
      <c r="W507" t="str">
        <f t="shared" si="54"/>
        <v>100141085TDCME</v>
      </c>
      <c r="X507" t="str">
        <f t="shared" si="55"/>
        <v>0CME</v>
      </c>
    </row>
    <row r="508" spans="3:24" hidden="1" x14ac:dyDescent="0.2">
      <c r="C508">
        <v>1001</v>
      </c>
      <c r="D508" t="s">
        <v>199</v>
      </c>
      <c r="E508" t="s">
        <v>200</v>
      </c>
      <c r="F508" t="s">
        <v>769</v>
      </c>
      <c r="G508" s="1">
        <v>41085</v>
      </c>
      <c r="H508" t="s">
        <v>204</v>
      </c>
      <c r="I508">
        <v>34</v>
      </c>
      <c r="J508">
        <v>6.85</v>
      </c>
      <c r="K508" s="36">
        <v>155.16</v>
      </c>
      <c r="L508" s="36">
        <v>0</v>
      </c>
      <c r="M508">
        <v>0</v>
      </c>
      <c r="N508" t="s">
        <v>495</v>
      </c>
      <c r="O508" t="s">
        <v>495</v>
      </c>
      <c r="P508" t="s">
        <v>198</v>
      </c>
      <c r="Q508">
        <v>1</v>
      </c>
      <c r="R508" s="116">
        <f t="shared" si="49"/>
        <v>155.16</v>
      </c>
      <c r="S508">
        <f t="shared" si="50"/>
        <v>1062.846</v>
      </c>
      <c r="T508" t="str">
        <f t="shared" si="51"/>
        <v>10014108530CME</v>
      </c>
      <c r="U508" t="str">
        <f t="shared" si="52"/>
        <v>14108530CME</v>
      </c>
      <c r="V508" t="str">
        <f t="shared" si="53"/>
        <v>141085TDCME</v>
      </c>
      <c r="W508" t="str">
        <f t="shared" si="54"/>
        <v>100141085TDCME</v>
      </c>
      <c r="X508" t="str">
        <f t="shared" si="55"/>
        <v>0CME</v>
      </c>
    </row>
    <row r="509" spans="3:24" hidden="1" x14ac:dyDescent="0.2">
      <c r="C509">
        <v>1001</v>
      </c>
      <c r="D509" t="s">
        <v>199</v>
      </c>
      <c r="E509" t="s">
        <v>200</v>
      </c>
      <c r="F509" t="s">
        <v>853</v>
      </c>
      <c r="G509" s="1">
        <v>41085</v>
      </c>
      <c r="H509" t="s">
        <v>204</v>
      </c>
      <c r="I509">
        <v>34</v>
      </c>
      <c r="J509">
        <v>6.85</v>
      </c>
      <c r="K509" s="36">
        <v>189.78</v>
      </c>
      <c r="L509" s="36">
        <v>0</v>
      </c>
      <c r="M509">
        <v>0</v>
      </c>
      <c r="N509" t="s">
        <v>495</v>
      </c>
      <c r="O509" t="s">
        <v>495</v>
      </c>
      <c r="P509" t="s">
        <v>198</v>
      </c>
      <c r="Q509">
        <v>1</v>
      </c>
      <c r="R509" s="116">
        <f t="shared" si="49"/>
        <v>189.78</v>
      </c>
      <c r="S509">
        <f t="shared" si="50"/>
        <v>1299.9929999999999</v>
      </c>
      <c r="T509" t="str">
        <f t="shared" si="51"/>
        <v>10014108530CME</v>
      </c>
      <c r="U509" t="str">
        <f t="shared" si="52"/>
        <v>14108530CME</v>
      </c>
      <c r="V509" t="str">
        <f t="shared" si="53"/>
        <v>141085TDCME</v>
      </c>
      <c r="W509" t="str">
        <f t="shared" si="54"/>
        <v>100141085TDCME</v>
      </c>
      <c r="X509" t="str">
        <f t="shared" si="55"/>
        <v>0CME</v>
      </c>
    </row>
    <row r="510" spans="3:24" hidden="1" x14ac:dyDescent="0.2">
      <c r="C510">
        <v>1001</v>
      </c>
      <c r="D510" t="s">
        <v>199</v>
      </c>
      <c r="E510" t="s">
        <v>200</v>
      </c>
      <c r="F510" t="s">
        <v>854</v>
      </c>
      <c r="G510" s="1">
        <v>41085</v>
      </c>
      <c r="H510" t="s">
        <v>204</v>
      </c>
      <c r="I510">
        <v>34</v>
      </c>
      <c r="J510">
        <v>6.85</v>
      </c>
      <c r="K510" s="36">
        <v>50</v>
      </c>
      <c r="L510" s="36">
        <v>0</v>
      </c>
      <c r="M510">
        <v>0</v>
      </c>
      <c r="N510" t="s">
        <v>495</v>
      </c>
      <c r="O510" t="s">
        <v>495</v>
      </c>
      <c r="P510" t="s">
        <v>198</v>
      </c>
      <c r="Q510">
        <v>1</v>
      </c>
      <c r="R510" s="116">
        <f t="shared" si="49"/>
        <v>50</v>
      </c>
      <c r="S510">
        <f t="shared" si="50"/>
        <v>342.5</v>
      </c>
      <c r="T510" t="str">
        <f t="shared" si="51"/>
        <v>10014108530CME</v>
      </c>
      <c r="U510" t="str">
        <f t="shared" si="52"/>
        <v>14108530CME</v>
      </c>
      <c r="V510" t="str">
        <f t="shared" si="53"/>
        <v>141085TDCME</v>
      </c>
      <c r="W510" t="str">
        <f t="shared" si="54"/>
        <v>100141085TDCME</v>
      </c>
      <c r="X510" t="str">
        <f t="shared" si="55"/>
        <v>0CME</v>
      </c>
    </row>
    <row r="511" spans="3:24" hidden="1" x14ac:dyDescent="0.2">
      <c r="C511">
        <v>1001</v>
      </c>
      <c r="D511" t="s">
        <v>199</v>
      </c>
      <c r="E511" t="s">
        <v>226</v>
      </c>
      <c r="F511" t="s">
        <v>849</v>
      </c>
      <c r="G511" s="1">
        <v>41085</v>
      </c>
      <c r="H511" t="s">
        <v>204</v>
      </c>
      <c r="I511">
        <v>34</v>
      </c>
      <c r="J511">
        <v>6.88</v>
      </c>
      <c r="K511" s="36">
        <v>20000</v>
      </c>
      <c r="L511" s="36">
        <v>0</v>
      </c>
      <c r="M511">
        <v>0</v>
      </c>
      <c r="N511" t="s">
        <v>495</v>
      </c>
      <c r="O511" t="s">
        <v>495</v>
      </c>
      <c r="P511" t="s">
        <v>198</v>
      </c>
      <c r="Q511">
        <v>1</v>
      </c>
      <c r="R511" s="116">
        <f t="shared" si="49"/>
        <v>20000</v>
      </c>
      <c r="S511">
        <f t="shared" si="50"/>
        <v>137600</v>
      </c>
      <c r="T511" t="str">
        <f t="shared" si="51"/>
        <v>10014108531CME</v>
      </c>
      <c r="U511" t="str">
        <f t="shared" si="52"/>
        <v>14108531CME</v>
      </c>
      <c r="V511" t="str">
        <f t="shared" si="53"/>
        <v>141085TDCME</v>
      </c>
      <c r="W511" t="str">
        <f t="shared" si="54"/>
        <v>100141085TDCME</v>
      </c>
      <c r="X511" t="str">
        <f t="shared" si="55"/>
        <v>0CME</v>
      </c>
    </row>
    <row r="512" spans="3:24" hidden="1" x14ac:dyDescent="0.2">
      <c r="C512">
        <v>1001</v>
      </c>
      <c r="D512" t="s">
        <v>199</v>
      </c>
      <c r="E512" t="s">
        <v>226</v>
      </c>
      <c r="F512" t="s">
        <v>902</v>
      </c>
      <c r="G512" s="1">
        <v>41085</v>
      </c>
      <c r="H512" t="s">
        <v>204</v>
      </c>
      <c r="I512">
        <v>34</v>
      </c>
      <c r="J512">
        <v>6.92</v>
      </c>
      <c r="K512" s="36">
        <v>120</v>
      </c>
      <c r="L512" s="36">
        <v>0</v>
      </c>
      <c r="M512">
        <v>0</v>
      </c>
      <c r="N512" t="s">
        <v>495</v>
      </c>
      <c r="O512" t="s">
        <v>495</v>
      </c>
      <c r="P512" t="s">
        <v>198</v>
      </c>
      <c r="Q512">
        <v>1</v>
      </c>
      <c r="R512" s="116">
        <f t="shared" si="49"/>
        <v>120</v>
      </c>
      <c r="S512">
        <f t="shared" si="50"/>
        <v>830.4</v>
      </c>
      <c r="T512" t="str">
        <f t="shared" si="51"/>
        <v>10014108531CME</v>
      </c>
      <c r="U512" t="str">
        <f t="shared" si="52"/>
        <v>14108531CME</v>
      </c>
      <c r="V512" t="str">
        <f t="shared" si="53"/>
        <v>141085TDCME</v>
      </c>
      <c r="W512" t="str">
        <f t="shared" si="54"/>
        <v>100141085TDCME</v>
      </c>
      <c r="X512" t="str">
        <f t="shared" si="55"/>
        <v>0CME</v>
      </c>
    </row>
    <row r="513" spans="3:24" hidden="1" x14ac:dyDescent="0.2">
      <c r="C513">
        <v>1001</v>
      </c>
      <c r="D513" t="s">
        <v>199</v>
      </c>
      <c r="E513" t="s">
        <v>226</v>
      </c>
      <c r="F513" t="s">
        <v>903</v>
      </c>
      <c r="G513" s="1">
        <v>41085</v>
      </c>
      <c r="H513" t="s">
        <v>202</v>
      </c>
      <c r="I513">
        <v>34</v>
      </c>
      <c r="J513">
        <v>6.93</v>
      </c>
      <c r="K513" s="36">
        <v>0</v>
      </c>
      <c r="L513" s="36">
        <v>909.09</v>
      </c>
      <c r="M513">
        <v>0</v>
      </c>
      <c r="N513" t="s">
        <v>495</v>
      </c>
      <c r="O513" t="s">
        <v>495</v>
      </c>
      <c r="P513" t="s">
        <v>198</v>
      </c>
      <c r="Q513">
        <v>1</v>
      </c>
      <c r="R513" s="116">
        <f t="shared" si="49"/>
        <v>909.09</v>
      </c>
      <c r="S513">
        <f t="shared" si="50"/>
        <v>6299.9937</v>
      </c>
      <c r="T513" t="str">
        <f t="shared" si="51"/>
        <v>10014108531VME</v>
      </c>
      <c r="U513" t="str">
        <f t="shared" si="52"/>
        <v>14108531VME</v>
      </c>
      <c r="V513" t="str">
        <f t="shared" si="53"/>
        <v>141085TDVME</v>
      </c>
      <c r="W513" t="str">
        <f t="shared" si="54"/>
        <v>100141085TDVME</v>
      </c>
      <c r="X513" t="str">
        <f t="shared" si="55"/>
        <v>0VME</v>
      </c>
    </row>
    <row r="514" spans="3:24" hidden="1" x14ac:dyDescent="0.2">
      <c r="C514">
        <v>1001</v>
      </c>
      <c r="D514" t="s">
        <v>199</v>
      </c>
      <c r="E514" t="s">
        <v>226</v>
      </c>
      <c r="F514" t="s">
        <v>850</v>
      </c>
      <c r="G514" s="1">
        <v>41085</v>
      </c>
      <c r="H514" t="s">
        <v>202</v>
      </c>
      <c r="I514">
        <v>34</v>
      </c>
      <c r="J514">
        <v>6.9610000000000003</v>
      </c>
      <c r="K514" s="36">
        <v>0</v>
      </c>
      <c r="L514" s="36">
        <v>380692.43</v>
      </c>
      <c r="M514">
        <v>0</v>
      </c>
      <c r="N514" t="s">
        <v>495</v>
      </c>
      <c r="O514" t="s">
        <v>495</v>
      </c>
      <c r="P514" t="s">
        <v>198</v>
      </c>
      <c r="Q514">
        <v>1</v>
      </c>
      <c r="R514" s="116">
        <f t="shared" si="49"/>
        <v>380692.43</v>
      </c>
      <c r="S514">
        <f t="shared" si="50"/>
        <v>2650000.0052300002</v>
      </c>
      <c r="T514" t="str">
        <f t="shared" si="51"/>
        <v>10014108531VME</v>
      </c>
      <c r="U514" t="str">
        <f t="shared" si="52"/>
        <v>14108531VME</v>
      </c>
      <c r="V514" t="str">
        <f t="shared" si="53"/>
        <v>141085TDVME</v>
      </c>
      <c r="W514" t="str">
        <f t="shared" si="54"/>
        <v>100141085TDVME</v>
      </c>
      <c r="X514" t="str">
        <f t="shared" si="55"/>
        <v>0VME</v>
      </c>
    </row>
    <row r="515" spans="3:24" hidden="1" x14ac:dyDescent="0.2">
      <c r="C515">
        <v>1001</v>
      </c>
      <c r="D515" t="s">
        <v>199</v>
      </c>
      <c r="E515" t="s">
        <v>226</v>
      </c>
      <c r="F515" t="s">
        <v>867</v>
      </c>
      <c r="G515" s="1">
        <v>41085</v>
      </c>
      <c r="H515" t="s">
        <v>204</v>
      </c>
      <c r="I515">
        <v>34</v>
      </c>
      <c r="J515">
        <v>6.96</v>
      </c>
      <c r="K515" s="36">
        <v>800</v>
      </c>
      <c r="L515" s="36">
        <v>0</v>
      </c>
      <c r="M515">
        <v>0</v>
      </c>
      <c r="N515" t="s">
        <v>495</v>
      </c>
      <c r="O515" t="s">
        <v>495</v>
      </c>
      <c r="P515" t="s">
        <v>198</v>
      </c>
      <c r="Q515">
        <v>1</v>
      </c>
      <c r="R515" s="116">
        <f t="shared" si="49"/>
        <v>800</v>
      </c>
      <c r="S515">
        <f t="shared" si="50"/>
        <v>5568</v>
      </c>
      <c r="T515" t="str">
        <f t="shared" si="51"/>
        <v>10014108531CME</v>
      </c>
      <c r="U515" t="str">
        <f t="shared" si="52"/>
        <v>14108531CME</v>
      </c>
      <c r="V515" t="str">
        <f t="shared" si="53"/>
        <v>141085TDCME</v>
      </c>
      <c r="W515" t="str">
        <f t="shared" si="54"/>
        <v>100141085TDCME</v>
      </c>
      <c r="X515" t="str">
        <f t="shared" si="55"/>
        <v>0CME</v>
      </c>
    </row>
    <row r="516" spans="3:24" hidden="1" x14ac:dyDescent="0.2">
      <c r="C516">
        <v>1001</v>
      </c>
      <c r="D516" t="s">
        <v>199</v>
      </c>
      <c r="E516" t="s">
        <v>226</v>
      </c>
      <c r="F516" t="s">
        <v>868</v>
      </c>
      <c r="G516" s="1">
        <v>41085</v>
      </c>
      <c r="H516" t="s">
        <v>204</v>
      </c>
      <c r="I516">
        <v>34</v>
      </c>
      <c r="J516">
        <v>6.89</v>
      </c>
      <c r="K516" s="36">
        <v>158000</v>
      </c>
      <c r="L516" s="36">
        <v>0</v>
      </c>
      <c r="M516">
        <v>0</v>
      </c>
      <c r="N516" t="s">
        <v>495</v>
      </c>
      <c r="O516" t="s">
        <v>495</v>
      </c>
      <c r="P516" t="s">
        <v>198</v>
      </c>
      <c r="Q516">
        <v>1</v>
      </c>
      <c r="R516" s="116">
        <f t="shared" si="49"/>
        <v>158000</v>
      </c>
      <c r="S516">
        <f t="shared" si="50"/>
        <v>1088620</v>
      </c>
      <c r="T516" t="str">
        <f t="shared" si="51"/>
        <v>10014108531CME</v>
      </c>
      <c r="U516" t="str">
        <f t="shared" si="52"/>
        <v>14108531CME</v>
      </c>
      <c r="V516" t="str">
        <f t="shared" si="53"/>
        <v>141085TDCME</v>
      </c>
      <c r="W516" t="str">
        <f t="shared" si="54"/>
        <v>100141085TDCME</v>
      </c>
      <c r="X516" t="str">
        <f t="shared" si="55"/>
        <v>0CME</v>
      </c>
    </row>
    <row r="517" spans="3:24" hidden="1" x14ac:dyDescent="0.2">
      <c r="C517">
        <v>1001</v>
      </c>
      <c r="D517" t="s">
        <v>199</v>
      </c>
      <c r="E517" t="s">
        <v>200</v>
      </c>
      <c r="F517" t="s">
        <v>826</v>
      </c>
      <c r="G517" s="1">
        <v>41085</v>
      </c>
      <c r="H517" t="s">
        <v>202</v>
      </c>
      <c r="I517">
        <v>34</v>
      </c>
      <c r="J517">
        <v>6.97</v>
      </c>
      <c r="K517" s="36">
        <v>0</v>
      </c>
      <c r="L517" s="36">
        <v>10000</v>
      </c>
      <c r="M517">
        <v>0</v>
      </c>
      <c r="N517" t="s">
        <v>590</v>
      </c>
      <c r="O517" t="s">
        <v>590</v>
      </c>
      <c r="P517" t="s">
        <v>198</v>
      </c>
      <c r="Q517">
        <v>1</v>
      </c>
      <c r="R517" s="116">
        <f t="shared" si="49"/>
        <v>10000</v>
      </c>
      <c r="S517">
        <f t="shared" si="50"/>
        <v>69700</v>
      </c>
      <c r="T517" t="str">
        <f t="shared" si="51"/>
        <v>10014108530VME</v>
      </c>
      <c r="U517" t="str">
        <f t="shared" si="52"/>
        <v>14108530VME</v>
      </c>
      <c r="V517" t="str">
        <f t="shared" si="53"/>
        <v>141085TDVME</v>
      </c>
      <c r="W517" t="str">
        <f t="shared" si="54"/>
        <v>100141085TDVME</v>
      </c>
      <c r="X517" t="str">
        <f t="shared" si="55"/>
        <v>0VME</v>
      </c>
    </row>
    <row r="518" spans="3:24" hidden="1" x14ac:dyDescent="0.2">
      <c r="C518">
        <v>1001</v>
      </c>
      <c r="D518" t="s">
        <v>199</v>
      </c>
      <c r="E518" t="s">
        <v>200</v>
      </c>
      <c r="F518" t="s">
        <v>812</v>
      </c>
      <c r="G518" s="1">
        <v>41085</v>
      </c>
      <c r="H518" t="s">
        <v>204</v>
      </c>
      <c r="I518">
        <v>34</v>
      </c>
      <c r="J518">
        <v>6.85</v>
      </c>
      <c r="K518" s="36">
        <v>145.99</v>
      </c>
      <c r="L518" s="36">
        <v>0</v>
      </c>
      <c r="M518">
        <v>0</v>
      </c>
      <c r="N518" t="s">
        <v>590</v>
      </c>
      <c r="O518" t="s">
        <v>590</v>
      </c>
      <c r="P518" t="s">
        <v>198</v>
      </c>
      <c r="Q518">
        <v>1</v>
      </c>
      <c r="R518" s="116">
        <f t="shared" si="49"/>
        <v>145.99</v>
      </c>
      <c r="S518">
        <f t="shared" si="50"/>
        <v>1000.0315000000001</v>
      </c>
      <c r="T518" t="str">
        <f t="shared" si="51"/>
        <v>10014108530CME</v>
      </c>
      <c r="U518" t="str">
        <f t="shared" si="52"/>
        <v>14108530CME</v>
      </c>
      <c r="V518" t="str">
        <f t="shared" si="53"/>
        <v>141085TDCME</v>
      </c>
      <c r="W518" t="str">
        <f t="shared" si="54"/>
        <v>100141085TDCME</v>
      </c>
      <c r="X518" t="str">
        <f t="shared" si="55"/>
        <v>0CME</v>
      </c>
    </row>
    <row r="519" spans="3:24" hidden="1" x14ac:dyDescent="0.2">
      <c r="C519">
        <v>1001</v>
      </c>
      <c r="D519" t="s">
        <v>199</v>
      </c>
      <c r="E519" t="s">
        <v>200</v>
      </c>
      <c r="F519" t="s">
        <v>722</v>
      </c>
      <c r="G519" s="1">
        <v>41085</v>
      </c>
      <c r="H519" t="s">
        <v>202</v>
      </c>
      <c r="I519">
        <v>34</v>
      </c>
      <c r="J519">
        <v>6.97</v>
      </c>
      <c r="K519" s="36">
        <v>0</v>
      </c>
      <c r="L519" s="36">
        <v>81.209999999999994</v>
      </c>
      <c r="M519">
        <v>0</v>
      </c>
      <c r="N519" t="s">
        <v>590</v>
      </c>
      <c r="O519" t="s">
        <v>590</v>
      </c>
      <c r="P519" t="s">
        <v>198</v>
      </c>
      <c r="Q519">
        <v>1</v>
      </c>
      <c r="R519" s="116">
        <f t="shared" si="49"/>
        <v>81.209999999999994</v>
      </c>
      <c r="S519">
        <f t="shared" si="50"/>
        <v>566.03369999999995</v>
      </c>
      <c r="T519" t="str">
        <f t="shared" si="51"/>
        <v>10014108530VME</v>
      </c>
      <c r="U519" t="str">
        <f t="shared" si="52"/>
        <v>14108530VME</v>
      </c>
      <c r="V519" t="str">
        <f t="shared" si="53"/>
        <v>141085TDVME</v>
      </c>
      <c r="W519" t="str">
        <f t="shared" si="54"/>
        <v>100141085TDVME</v>
      </c>
      <c r="X519" t="str">
        <f t="shared" si="55"/>
        <v>0VME</v>
      </c>
    </row>
    <row r="520" spans="3:24" hidden="1" x14ac:dyDescent="0.2">
      <c r="C520">
        <v>1001</v>
      </c>
      <c r="D520" t="s">
        <v>199</v>
      </c>
      <c r="E520" t="s">
        <v>200</v>
      </c>
      <c r="F520" t="s">
        <v>827</v>
      </c>
      <c r="G520" s="1">
        <v>41085</v>
      </c>
      <c r="H520" t="s">
        <v>202</v>
      </c>
      <c r="I520">
        <v>34</v>
      </c>
      <c r="J520">
        <v>6.97</v>
      </c>
      <c r="K520" s="36">
        <v>0</v>
      </c>
      <c r="L520" s="36">
        <v>318.73</v>
      </c>
      <c r="M520">
        <v>0</v>
      </c>
      <c r="N520" t="s">
        <v>590</v>
      </c>
      <c r="O520" t="s">
        <v>590</v>
      </c>
      <c r="P520" t="s">
        <v>198</v>
      </c>
      <c r="Q520">
        <v>1</v>
      </c>
      <c r="R520" s="116">
        <f t="shared" ref="R520:R583" si="56">+L520+K520</f>
        <v>318.73</v>
      </c>
      <c r="S520">
        <f t="shared" ref="S520:S583" si="57">+R520*J520</f>
        <v>2221.5481</v>
      </c>
      <c r="T520" t="str">
        <f t="shared" ref="T520:T583" si="58">+C520&amp;G520&amp;E520&amp;H520</f>
        <v>10014108530VME</v>
      </c>
      <c r="U520" t="str">
        <f t="shared" ref="U520:U583" si="59">IF(C520=10001,"4"&amp;G520&amp;E520&amp;H520,LEFT(C520,1)&amp;G520&amp;E520&amp;H520)</f>
        <v>14108530VME</v>
      </c>
      <c r="V520" t="str">
        <f t="shared" ref="V520:V583" si="60">+LEFT(C520,1)&amp;G520&amp;IF(OR(E520="30",E520="31",E520="32"),"TD","")&amp;H520</f>
        <v>141085TDVME</v>
      </c>
      <c r="W520" t="str">
        <f t="shared" ref="W520:W583" si="61">C520&amp;G520&amp;IF(OR(E520="30",E520="31",E520="32"),"TD","")&amp;H520</f>
        <v>100141085TDVME</v>
      </c>
      <c r="X520" t="str">
        <f t="shared" ref="X520:X583" si="62">M520&amp;H520</f>
        <v>0VME</v>
      </c>
    </row>
    <row r="521" spans="3:24" hidden="1" x14ac:dyDescent="0.2">
      <c r="C521">
        <v>1001</v>
      </c>
      <c r="D521" t="s">
        <v>199</v>
      </c>
      <c r="E521" t="s">
        <v>200</v>
      </c>
      <c r="F521" t="s">
        <v>813</v>
      </c>
      <c r="G521" s="1">
        <v>41085</v>
      </c>
      <c r="H521" t="s">
        <v>202</v>
      </c>
      <c r="I521">
        <v>34</v>
      </c>
      <c r="J521">
        <v>6.97</v>
      </c>
      <c r="K521" s="36">
        <v>0</v>
      </c>
      <c r="L521" s="36">
        <v>1200</v>
      </c>
      <c r="M521">
        <v>0</v>
      </c>
      <c r="N521" t="s">
        <v>590</v>
      </c>
      <c r="O521" t="s">
        <v>590</v>
      </c>
      <c r="P521" t="s">
        <v>198</v>
      </c>
      <c r="Q521">
        <v>1</v>
      </c>
      <c r="R521" s="116">
        <f t="shared" si="56"/>
        <v>1200</v>
      </c>
      <c r="S521">
        <f t="shared" si="57"/>
        <v>8364</v>
      </c>
      <c r="T521" t="str">
        <f t="shared" si="58"/>
        <v>10014108530VME</v>
      </c>
      <c r="U521" t="str">
        <f t="shared" si="59"/>
        <v>14108530VME</v>
      </c>
      <c r="V521" t="str">
        <f t="shared" si="60"/>
        <v>141085TDVME</v>
      </c>
      <c r="W521" t="str">
        <f t="shared" si="61"/>
        <v>100141085TDVME</v>
      </c>
      <c r="X521" t="str">
        <f t="shared" si="62"/>
        <v>0VME</v>
      </c>
    </row>
    <row r="522" spans="3:24" hidden="1" x14ac:dyDescent="0.2">
      <c r="C522">
        <v>1001</v>
      </c>
      <c r="D522" t="s">
        <v>199</v>
      </c>
      <c r="E522" t="s">
        <v>200</v>
      </c>
      <c r="F522" t="s">
        <v>814</v>
      </c>
      <c r="G522" s="1">
        <v>41085</v>
      </c>
      <c r="H522" t="s">
        <v>202</v>
      </c>
      <c r="I522">
        <v>34</v>
      </c>
      <c r="J522">
        <v>6.97</v>
      </c>
      <c r="K522" s="36">
        <v>0</v>
      </c>
      <c r="L522" s="36">
        <v>20</v>
      </c>
      <c r="M522">
        <v>0</v>
      </c>
      <c r="N522" t="s">
        <v>590</v>
      </c>
      <c r="O522" t="s">
        <v>590</v>
      </c>
      <c r="P522" t="s">
        <v>198</v>
      </c>
      <c r="Q522">
        <v>1</v>
      </c>
      <c r="R522" s="116">
        <f t="shared" si="56"/>
        <v>20</v>
      </c>
      <c r="S522">
        <f t="shared" si="57"/>
        <v>139.4</v>
      </c>
      <c r="T522" t="str">
        <f t="shared" si="58"/>
        <v>10014108530VME</v>
      </c>
      <c r="U522" t="str">
        <f t="shared" si="59"/>
        <v>14108530VME</v>
      </c>
      <c r="V522" t="str">
        <f t="shared" si="60"/>
        <v>141085TDVME</v>
      </c>
      <c r="W522" t="str">
        <f t="shared" si="61"/>
        <v>100141085TDVME</v>
      </c>
      <c r="X522" t="str">
        <f t="shared" si="62"/>
        <v>0VME</v>
      </c>
    </row>
    <row r="523" spans="3:24" hidden="1" x14ac:dyDescent="0.2">
      <c r="C523">
        <v>1001</v>
      </c>
      <c r="D523" t="s">
        <v>199</v>
      </c>
      <c r="E523" t="s">
        <v>200</v>
      </c>
      <c r="F523" t="s">
        <v>828</v>
      </c>
      <c r="G523" s="1">
        <v>41085</v>
      </c>
      <c r="H523" t="s">
        <v>202</v>
      </c>
      <c r="I523">
        <v>34</v>
      </c>
      <c r="J523">
        <v>6.97</v>
      </c>
      <c r="K523" s="36">
        <v>0</v>
      </c>
      <c r="L523" s="36">
        <v>49.93</v>
      </c>
      <c r="M523">
        <v>0</v>
      </c>
      <c r="N523" t="s">
        <v>590</v>
      </c>
      <c r="O523" t="s">
        <v>590</v>
      </c>
      <c r="P523" t="s">
        <v>198</v>
      </c>
      <c r="Q523">
        <v>1</v>
      </c>
      <c r="R523" s="116">
        <f t="shared" si="56"/>
        <v>49.93</v>
      </c>
      <c r="S523">
        <f t="shared" si="57"/>
        <v>348.01209999999998</v>
      </c>
      <c r="T523" t="str">
        <f t="shared" si="58"/>
        <v>10014108530VME</v>
      </c>
      <c r="U523" t="str">
        <f t="shared" si="59"/>
        <v>14108530VME</v>
      </c>
      <c r="V523" t="str">
        <f t="shared" si="60"/>
        <v>141085TDVME</v>
      </c>
      <c r="W523" t="str">
        <f t="shared" si="61"/>
        <v>100141085TDVME</v>
      </c>
      <c r="X523" t="str">
        <f t="shared" si="62"/>
        <v>0VME</v>
      </c>
    </row>
    <row r="524" spans="3:24" hidden="1" x14ac:dyDescent="0.2">
      <c r="C524">
        <v>1001</v>
      </c>
      <c r="D524" t="s">
        <v>199</v>
      </c>
      <c r="E524" t="s">
        <v>200</v>
      </c>
      <c r="F524" t="s">
        <v>855</v>
      </c>
      <c r="G524" s="1">
        <v>41085</v>
      </c>
      <c r="H524" t="s">
        <v>204</v>
      </c>
      <c r="I524">
        <v>34</v>
      </c>
      <c r="J524">
        <v>6.85</v>
      </c>
      <c r="K524" s="36">
        <v>72.989999999999995</v>
      </c>
      <c r="L524" s="36">
        <v>0</v>
      </c>
      <c r="M524">
        <v>0</v>
      </c>
      <c r="N524" t="s">
        <v>590</v>
      </c>
      <c r="O524" t="s">
        <v>590</v>
      </c>
      <c r="P524" t="s">
        <v>198</v>
      </c>
      <c r="Q524">
        <v>1</v>
      </c>
      <c r="R524" s="116">
        <f t="shared" si="56"/>
        <v>72.989999999999995</v>
      </c>
      <c r="S524">
        <f t="shared" si="57"/>
        <v>499.98149999999993</v>
      </c>
      <c r="T524" t="str">
        <f t="shared" si="58"/>
        <v>10014108530CME</v>
      </c>
      <c r="U524" t="str">
        <f t="shared" si="59"/>
        <v>14108530CME</v>
      </c>
      <c r="V524" t="str">
        <f t="shared" si="60"/>
        <v>141085TDCME</v>
      </c>
      <c r="W524" t="str">
        <f t="shared" si="61"/>
        <v>100141085TDCME</v>
      </c>
      <c r="X524" t="str">
        <f t="shared" si="62"/>
        <v>0CME</v>
      </c>
    </row>
    <row r="525" spans="3:24" hidden="1" x14ac:dyDescent="0.2">
      <c r="C525">
        <v>1001</v>
      </c>
      <c r="D525" t="s">
        <v>199</v>
      </c>
      <c r="E525" t="s">
        <v>200</v>
      </c>
      <c r="F525" t="s">
        <v>770</v>
      </c>
      <c r="G525" s="1">
        <v>41085</v>
      </c>
      <c r="H525" t="s">
        <v>204</v>
      </c>
      <c r="I525">
        <v>34</v>
      </c>
      <c r="J525">
        <v>6.85</v>
      </c>
      <c r="K525" s="36">
        <v>343.85</v>
      </c>
      <c r="L525" s="36">
        <v>0</v>
      </c>
      <c r="M525">
        <v>0</v>
      </c>
      <c r="N525" t="s">
        <v>590</v>
      </c>
      <c r="O525" t="s">
        <v>590</v>
      </c>
      <c r="P525" t="s">
        <v>198</v>
      </c>
      <c r="Q525">
        <v>1</v>
      </c>
      <c r="R525" s="116">
        <f t="shared" si="56"/>
        <v>343.85</v>
      </c>
      <c r="S525">
        <f t="shared" si="57"/>
        <v>2355.3724999999999</v>
      </c>
      <c r="T525" t="str">
        <f t="shared" si="58"/>
        <v>10014108530CME</v>
      </c>
      <c r="U525" t="str">
        <f t="shared" si="59"/>
        <v>14108530CME</v>
      </c>
      <c r="V525" t="str">
        <f t="shared" si="60"/>
        <v>141085TDCME</v>
      </c>
      <c r="W525" t="str">
        <f t="shared" si="61"/>
        <v>100141085TDCME</v>
      </c>
      <c r="X525" t="str">
        <f t="shared" si="62"/>
        <v>0CME</v>
      </c>
    </row>
    <row r="526" spans="3:24" hidden="1" x14ac:dyDescent="0.2">
      <c r="C526">
        <v>1001</v>
      </c>
      <c r="D526" t="s">
        <v>199</v>
      </c>
      <c r="E526" t="s">
        <v>200</v>
      </c>
      <c r="F526" t="s">
        <v>723</v>
      </c>
      <c r="G526" s="1">
        <v>41085</v>
      </c>
      <c r="H526" t="s">
        <v>204</v>
      </c>
      <c r="I526">
        <v>34</v>
      </c>
      <c r="J526">
        <v>6.85</v>
      </c>
      <c r="K526" s="36">
        <v>23.36</v>
      </c>
      <c r="L526" s="36">
        <v>0</v>
      </c>
      <c r="M526">
        <v>0</v>
      </c>
      <c r="N526" t="s">
        <v>590</v>
      </c>
      <c r="O526" t="s">
        <v>590</v>
      </c>
      <c r="P526" t="s">
        <v>198</v>
      </c>
      <c r="Q526">
        <v>1</v>
      </c>
      <c r="R526" s="116">
        <f t="shared" si="56"/>
        <v>23.36</v>
      </c>
      <c r="S526">
        <f t="shared" si="57"/>
        <v>160.01599999999999</v>
      </c>
      <c r="T526" t="str">
        <f t="shared" si="58"/>
        <v>10014108530CME</v>
      </c>
      <c r="U526" t="str">
        <f t="shared" si="59"/>
        <v>14108530CME</v>
      </c>
      <c r="V526" t="str">
        <f t="shared" si="60"/>
        <v>141085TDCME</v>
      </c>
      <c r="W526" t="str">
        <f t="shared" si="61"/>
        <v>100141085TDCME</v>
      </c>
      <c r="X526" t="str">
        <f t="shared" si="62"/>
        <v>0CME</v>
      </c>
    </row>
    <row r="527" spans="3:24" hidden="1" x14ac:dyDescent="0.2">
      <c r="C527">
        <v>1001</v>
      </c>
      <c r="D527" t="s">
        <v>199</v>
      </c>
      <c r="E527" t="s">
        <v>200</v>
      </c>
      <c r="F527" t="s">
        <v>735</v>
      </c>
      <c r="G527" s="1">
        <v>41085</v>
      </c>
      <c r="H527" t="s">
        <v>204</v>
      </c>
      <c r="I527">
        <v>34</v>
      </c>
      <c r="J527">
        <v>6.85</v>
      </c>
      <c r="K527" s="36">
        <v>218.98</v>
      </c>
      <c r="L527" s="36">
        <v>0</v>
      </c>
      <c r="M527">
        <v>0</v>
      </c>
      <c r="N527" t="s">
        <v>590</v>
      </c>
      <c r="O527" t="s">
        <v>590</v>
      </c>
      <c r="P527" t="s">
        <v>198</v>
      </c>
      <c r="Q527">
        <v>1</v>
      </c>
      <c r="R527" s="116">
        <f t="shared" si="56"/>
        <v>218.98</v>
      </c>
      <c r="S527">
        <f t="shared" si="57"/>
        <v>1500.0129999999999</v>
      </c>
      <c r="T527" t="str">
        <f t="shared" si="58"/>
        <v>10014108530CME</v>
      </c>
      <c r="U527" t="str">
        <f t="shared" si="59"/>
        <v>14108530CME</v>
      </c>
      <c r="V527" t="str">
        <f t="shared" si="60"/>
        <v>141085TDCME</v>
      </c>
      <c r="W527" t="str">
        <f t="shared" si="61"/>
        <v>100141085TDCME</v>
      </c>
      <c r="X527" t="str">
        <f t="shared" si="62"/>
        <v>0CME</v>
      </c>
    </row>
    <row r="528" spans="3:24" hidden="1" x14ac:dyDescent="0.2">
      <c r="C528">
        <v>1001</v>
      </c>
      <c r="D528" t="s">
        <v>199</v>
      </c>
      <c r="E528" t="s">
        <v>200</v>
      </c>
      <c r="F528" t="s">
        <v>856</v>
      </c>
      <c r="G528" s="1">
        <v>41085</v>
      </c>
      <c r="H528" t="s">
        <v>204</v>
      </c>
      <c r="I528">
        <v>34</v>
      </c>
      <c r="J528">
        <v>6.85</v>
      </c>
      <c r="K528" s="36">
        <v>29.2</v>
      </c>
      <c r="L528" s="36">
        <v>0</v>
      </c>
      <c r="M528">
        <v>0</v>
      </c>
      <c r="N528" t="s">
        <v>590</v>
      </c>
      <c r="O528" t="s">
        <v>590</v>
      </c>
      <c r="P528" t="s">
        <v>198</v>
      </c>
      <c r="Q528">
        <v>1</v>
      </c>
      <c r="R528" s="116">
        <f t="shared" si="56"/>
        <v>29.2</v>
      </c>
      <c r="S528">
        <f t="shared" si="57"/>
        <v>200.01999999999998</v>
      </c>
      <c r="T528" t="str">
        <f t="shared" si="58"/>
        <v>10014108530CME</v>
      </c>
      <c r="U528" t="str">
        <f t="shared" si="59"/>
        <v>14108530CME</v>
      </c>
      <c r="V528" t="str">
        <f t="shared" si="60"/>
        <v>141085TDCME</v>
      </c>
      <c r="W528" t="str">
        <f t="shared" si="61"/>
        <v>100141085TDCME</v>
      </c>
      <c r="X528" t="str">
        <f t="shared" si="62"/>
        <v>0CME</v>
      </c>
    </row>
    <row r="529" spans="3:24" hidden="1" x14ac:dyDescent="0.2">
      <c r="C529">
        <v>1001</v>
      </c>
      <c r="D529" t="s">
        <v>199</v>
      </c>
      <c r="E529" t="s">
        <v>200</v>
      </c>
      <c r="F529" t="s">
        <v>808</v>
      </c>
      <c r="G529" s="1">
        <v>41085</v>
      </c>
      <c r="H529" t="s">
        <v>204</v>
      </c>
      <c r="I529">
        <v>34</v>
      </c>
      <c r="J529">
        <v>6.85</v>
      </c>
      <c r="K529" s="36">
        <v>60</v>
      </c>
      <c r="L529" s="36">
        <v>0</v>
      </c>
      <c r="M529">
        <v>0</v>
      </c>
      <c r="N529" t="s">
        <v>590</v>
      </c>
      <c r="O529" t="s">
        <v>590</v>
      </c>
      <c r="P529" t="s">
        <v>198</v>
      </c>
      <c r="Q529">
        <v>1</v>
      </c>
      <c r="R529" s="116">
        <f t="shared" si="56"/>
        <v>60</v>
      </c>
      <c r="S529">
        <f t="shared" si="57"/>
        <v>411</v>
      </c>
      <c r="T529" t="str">
        <f t="shared" si="58"/>
        <v>10014108530CME</v>
      </c>
      <c r="U529" t="str">
        <f t="shared" si="59"/>
        <v>14108530CME</v>
      </c>
      <c r="V529" t="str">
        <f t="shared" si="60"/>
        <v>141085TDCME</v>
      </c>
      <c r="W529" t="str">
        <f t="shared" si="61"/>
        <v>100141085TDCME</v>
      </c>
      <c r="X529" t="str">
        <f t="shared" si="62"/>
        <v>0CME</v>
      </c>
    </row>
    <row r="530" spans="3:24" hidden="1" x14ac:dyDescent="0.2">
      <c r="C530">
        <v>1001</v>
      </c>
      <c r="D530" t="s">
        <v>199</v>
      </c>
      <c r="E530" t="s">
        <v>200</v>
      </c>
      <c r="F530" t="s">
        <v>829</v>
      </c>
      <c r="G530" s="1">
        <v>41085</v>
      </c>
      <c r="H530" t="s">
        <v>204</v>
      </c>
      <c r="I530">
        <v>34</v>
      </c>
      <c r="J530">
        <v>6.85</v>
      </c>
      <c r="K530" s="36">
        <v>36.5</v>
      </c>
      <c r="L530" s="36">
        <v>0</v>
      </c>
      <c r="M530">
        <v>0</v>
      </c>
      <c r="N530" t="s">
        <v>590</v>
      </c>
      <c r="O530" t="s">
        <v>590</v>
      </c>
      <c r="P530" t="s">
        <v>198</v>
      </c>
      <c r="Q530">
        <v>1</v>
      </c>
      <c r="R530" s="116">
        <f t="shared" si="56"/>
        <v>36.5</v>
      </c>
      <c r="S530">
        <f t="shared" si="57"/>
        <v>250.02499999999998</v>
      </c>
      <c r="T530" t="str">
        <f t="shared" si="58"/>
        <v>10014108530CME</v>
      </c>
      <c r="U530" t="str">
        <f t="shared" si="59"/>
        <v>14108530CME</v>
      </c>
      <c r="V530" t="str">
        <f t="shared" si="60"/>
        <v>141085TDCME</v>
      </c>
      <c r="W530" t="str">
        <f t="shared" si="61"/>
        <v>100141085TDCME</v>
      </c>
      <c r="X530" t="str">
        <f t="shared" si="62"/>
        <v>0CME</v>
      </c>
    </row>
    <row r="531" spans="3:24" hidden="1" x14ac:dyDescent="0.2">
      <c r="C531">
        <v>1001</v>
      </c>
      <c r="D531" t="s">
        <v>199</v>
      </c>
      <c r="E531" t="s">
        <v>200</v>
      </c>
      <c r="F531" t="s">
        <v>857</v>
      </c>
      <c r="G531" s="1">
        <v>41085</v>
      </c>
      <c r="H531" t="s">
        <v>204</v>
      </c>
      <c r="I531">
        <v>34</v>
      </c>
      <c r="J531">
        <v>6.85</v>
      </c>
      <c r="K531" s="36">
        <v>518.61</v>
      </c>
      <c r="L531" s="36">
        <v>0</v>
      </c>
      <c r="M531">
        <v>0</v>
      </c>
      <c r="N531" t="s">
        <v>590</v>
      </c>
      <c r="O531" t="s">
        <v>590</v>
      </c>
      <c r="P531" t="s">
        <v>198</v>
      </c>
      <c r="Q531">
        <v>1</v>
      </c>
      <c r="R531" s="116">
        <f t="shared" si="56"/>
        <v>518.61</v>
      </c>
      <c r="S531">
        <f t="shared" si="57"/>
        <v>3552.4784999999997</v>
      </c>
      <c r="T531" t="str">
        <f t="shared" si="58"/>
        <v>10014108530CME</v>
      </c>
      <c r="U531" t="str">
        <f t="shared" si="59"/>
        <v>14108530CME</v>
      </c>
      <c r="V531" t="str">
        <f t="shared" si="60"/>
        <v>141085TDCME</v>
      </c>
      <c r="W531" t="str">
        <f t="shared" si="61"/>
        <v>100141085TDCME</v>
      </c>
      <c r="X531" t="str">
        <f t="shared" si="62"/>
        <v>0CME</v>
      </c>
    </row>
    <row r="532" spans="3:24" hidden="1" x14ac:dyDescent="0.2">
      <c r="C532">
        <v>1001</v>
      </c>
      <c r="D532" t="s">
        <v>199</v>
      </c>
      <c r="E532" t="s">
        <v>200</v>
      </c>
      <c r="F532" t="s">
        <v>858</v>
      </c>
      <c r="G532" s="1">
        <v>41085</v>
      </c>
      <c r="H532" t="s">
        <v>204</v>
      </c>
      <c r="I532">
        <v>34</v>
      </c>
      <c r="J532">
        <v>6.85</v>
      </c>
      <c r="K532" s="36">
        <v>2767.86</v>
      </c>
      <c r="L532" s="36">
        <v>0</v>
      </c>
      <c r="M532">
        <v>0</v>
      </c>
      <c r="N532" t="s">
        <v>590</v>
      </c>
      <c r="O532" t="s">
        <v>590</v>
      </c>
      <c r="P532" t="s">
        <v>198</v>
      </c>
      <c r="Q532">
        <v>1</v>
      </c>
      <c r="R532" s="116">
        <f t="shared" si="56"/>
        <v>2767.86</v>
      </c>
      <c r="S532">
        <f t="shared" si="57"/>
        <v>18959.841</v>
      </c>
      <c r="T532" t="str">
        <f t="shared" si="58"/>
        <v>10014108530CME</v>
      </c>
      <c r="U532" t="str">
        <f t="shared" si="59"/>
        <v>14108530CME</v>
      </c>
      <c r="V532" t="str">
        <f t="shared" si="60"/>
        <v>141085TDCME</v>
      </c>
      <c r="W532" t="str">
        <f t="shared" si="61"/>
        <v>100141085TDCME</v>
      </c>
      <c r="X532" t="str">
        <f t="shared" si="62"/>
        <v>0CME</v>
      </c>
    </row>
    <row r="533" spans="3:24" hidden="1" x14ac:dyDescent="0.2">
      <c r="C533">
        <v>1001</v>
      </c>
      <c r="D533" t="s">
        <v>199</v>
      </c>
      <c r="E533" t="s">
        <v>200</v>
      </c>
      <c r="F533" t="s">
        <v>726</v>
      </c>
      <c r="G533" s="1">
        <v>41085</v>
      </c>
      <c r="H533" t="s">
        <v>204</v>
      </c>
      <c r="I533">
        <v>34</v>
      </c>
      <c r="J533">
        <v>6.85</v>
      </c>
      <c r="K533" s="36">
        <v>7.3</v>
      </c>
      <c r="L533" s="36">
        <v>0</v>
      </c>
      <c r="M533">
        <v>0</v>
      </c>
      <c r="N533" t="s">
        <v>590</v>
      </c>
      <c r="O533" t="s">
        <v>590</v>
      </c>
      <c r="P533" t="s">
        <v>198</v>
      </c>
      <c r="Q533">
        <v>1</v>
      </c>
      <c r="R533" s="116">
        <f t="shared" si="56"/>
        <v>7.3</v>
      </c>
      <c r="S533">
        <f t="shared" si="57"/>
        <v>50.004999999999995</v>
      </c>
      <c r="T533" t="str">
        <f t="shared" si="58"/>
        <v>10014108530CME</v>
      </c>
      <c r="U533" t="str">
        <f t="shared" si="59"/>
        <v>14108530CME</v>
      </c>
      <c r="V533" t="str">
        <f t="shared" si="60"/>
        <v>141085TDCME</v>
      </c>
      <c r="W533" t="str">
        <f t="shared" si="61"/>
        <v>100141085TDCME</v>
      </c>
      <c r="X533" t="str">
        <f t="shared" si="62"/>
        <v>0CME</v>
      </c>
    </row>
    <row r="534" spans="3:24" hidden="1" x14ac:dyDescent="0.2">
      <c r="C534">
        <v>1001</v>
      </c>
      <c r="D534" t="s">
        <v>199</v>
      </c>
      <c r="E534" t="s">
        <v>200</v>
      </c>
      <c r="F534" t="s">
        <v>874</v>
      </c>
      <c r="G534" s="1">
        <v>41085</v>
      </c>
      <c r="H534" t="s">
        <v>204</v>
      </c>
      <c r="I534">
        <v>34</v>
      </c>
      <c r="J534">
        <v>6.85</v>
      </c>
      <c r="K534" s="36">
        <v>379.57</v>
      </c>
      <c r="L534" s="36">
        <v>0</v>
      </c>
      <c r="M534">
        <v>0</v>
      </c>
      <c r="N534" t="s">
        <v>590</v>
      </c>
      <c r="O534" t="s">
        <v>590</v>
      </c>
      <c r="P534" t="s">
        <v>198</v>
      </c>
      <c r="Q534">
        <v>1</v>
      </c>
      <c r="R534" s="116">
        <f t="shared" si="56"/>
        <v>379.57</v>
      </c>
      <c r="S534">
        <f t="shared" si="57"/>
        <v>2600.0544999999997</v>
      </c>
      <c r="T534" t="str">
        <f t="shared" si="58"/>
        <v>10014108530CME</v>
      </c>
      <c r="U534" t="str">
        <f t="shared" si="59"/>
        <v>14108530CME</v>
      </c>
      <c r="V534" t="str">
        <f t="shared" si="60"/>
        <v>141085TDCME</v>
      </c>
      <c r="W534" t="str">
        <f t="shared" si="61"/>
        <v>100141085TDCME</v>
      </c>
      <c r="X534" t="str">
        <f t="shared" si="62"/>
        <v>0CME</v>
      </c>
    </row>
    <row r="535" spans="3:24" hidden="1" x14ac:dyDescent="0.2">
      <c r="C535">
        <v>1001</v>
      </c>
      <c r="D535" t="s">
        <v>199</v>
      </c>
      <c r="E535" t="s">
        <v>200</v>
      </c>
      <c r="F535" t="s">
        <v>875</v>
      </c>
      <c r="G535" s="1">
        <v>41085</v>
      </c>
      <c r="H535" t="s">
        <v>204</v>
      </c>
      <c r="I535">
        <v>34</v>
      </c>
      <c r="J535">
        <v>6.85</v>
      </c>
      <c r="K535" s="36">
        <v>135.16999999999999</v>
      </c>
      <c r="L535" s="36">
        <v>0</v>
      </c>
      <c r="M535">
        <v>0</v>
      </c>
      <c r="N535" t="s">
        <v>590</v>
      </c>
      <c r="O535" t="s">
        <v>590</v>
      </c>
      <c r="P535" t="s">
        <v>198</v>
      </c>
      <c r="Q535">
        <v>1</v>
      </c>
      <c r="R535" s="116">
        <f t="shared" si="56"/>
        <v>135.16999999999999</v>
      </c>
      <c r="S535">
        <f t="shared" si="57"/>
        <v>925.91449999999986</v>
      </c>
      <c r="T535" t="str">
        <f t="shared" si="58"/>
        <v>10014108530CME</v>
      </c>
      <c r="U535" t="str">
        <f t="shared" si="59"/>
        <v>14108530CME</v>
      </c>
      <c r="V535" t="str">
        <f t="shared" si="60"/>
        <v>141085TDCME</v>
      </c>
      <c r="W535" t="str">
        <f t="shared" si="61"/>
        <v>100141085TDCME</v>
      </c>
      <c r="X535" t="str">
        <f t="shared" si="62"/>
        <v>0CME</v>
      </c>
    </row>
    <row r="536" spans="3:24" hidden="1" x14ac:dyDescent="0.2">
      <c r="C536">
        <v>1001</v>
      </c>
      <c r="D536" t="s">
        <v>199</v>
      </c>
      <c r="E536" t="s">
        <v>200</v>
      </c>
      <c r="F536" t="s">
        <v>830</v>
      </c>
      <c r="G536" s="1">
        <v>41085</v>
      </c>
      <c r="H536" t="s">
        <v>204</v>
      </c>
      <c r="I536">
        <v>34</v>
      </c>
      <c r="J536">
        <v>6.85</v>
      </c>
      <c r="K536" s="36">
        <v>496.34</v>
      </c>
      <c r="L536" s="36">
        <v>0</v>
      </c>
      <c r="M536">
        <v>0</v>
      </c>
      <c r="N536" t="s">
        <v>590</v>
      </c>
      <c r="O536" t="s">
        <v>590</v>
      </c>
      <c r="P536" t="s">
        <v>198</v>
      </c>
      <c r="Q536">
        <v>1</v>
      </c>
      <c r="R536" s="116">
        <f t="shared" si="56"/>
        <v>496.34</v>
      </c>
      <c r="S536">
        <f t="shared" si="57"/>
        <v>3399.9289999999996</v>
      </c>
      <c r="T536" t="str">
        <f t="shared" si="58"/>
        <v>10014108530CME</v>
      </c>
      <c r="U536" t="str">
        <f t="shared" si="59"/>
        <v>14108530CME</v>
      </c>
      <c r="V536" t="str">
        <f t="shared" si="60"/>
        <v>141085TDCME</v>
      </c>
      <c r="W536" t="str">
        <f t="shared" si="61"/>
        <v>100141085TDCME</v>
      </c>
      <c r="X536" t="str">
        <f t="shared" si="62"/>
        <v>0CME</v>
      </c>
    </row>
    <row r="537" spans="3:24" hidden="1" x14ac:dyDescent="0.2">
      <c r="C537">
        <v>1001</v>
      </c>
      <c r="D537" t="s">
        <v>199</v>
      </c>
      <c r="E537" t="s">
        <v>200</v>
      </c>
      <c r="F537" t="s">
        <v>859</v>
      </c>
      <c r="G537" s="1">
        <v>41085</v>
      </c>
      <c r="H537" t="s">
        <v>204</v>
      </c>
      <c r="I537">
        <v>34</v>
      </c>
      <c r="J537">
        <v>6.85</v>
      </c>
      <c r="K537" s="36">
        <v>20000</v>
      </c>
      <c r="L537" s="36">
        <v>0</v>
      </c>
      <c r="M537">
        <v>3021</v>
      </c>
      <c r="N537" t="s">
        <v>590</v>
      </c>
      <c r="O537" t="s">
        <v>590</v>
      </c>
      <c r="P537" t="s">
        <v>198</v>
      </c>
      <c r="Q537">
        <v>1</v>
      </c>
      <c r="R537" s="116">
        <f t="shared" si="56"/>
        <v>20000</v>
      </c>
      <c r="S537">
        <f t="shared" si="57"/>
        <v>137000</v>
      </c>
      <c r="T537" t="str">
        <f t="shared" si="58"/>
        <v>10014108530CME</v>
      </c>
      <c r="U537" t="str">
        <f t="shared" si="59"/>
        <v>14108530CME</v>
      </c>
      <c r="V537" t="str">
        <f t="shared" si="60"/>
        <v>141085TDCME</v>
      </c>
      <c r="W537" t="str">
        <f t="shared" si="61"/>
        <v>100141085TDCME</v>
      </c>
      <c r="X537" t="str">
        <f t="shared" si="62"/>
        <v>3021CME</v>
      </c>
    </row>
    <row r="538" spans="3:24" hidden="1" x14ac:dyDescent="0.2">
      <c r="C538">
        <v>1001</v>
      </c>
      <c r="D538" t="s">
        <v>199</v>
      </c>
      <c r="E538" t="s">
        <v>200</v>
      </c>
      <c r="F538" t="s">
        <v>771</v>
      </c>
      <c r="G538" s="1">
        <v>41085</v>
      </c>
      <c r="H538" t="s">
        <v>204</v>
      </c>
      <c r="I538">
        <v>34</v>
      </c>
      <c r="J538">
        <v>6.85</v>
      </c>
      <c r="K538" s="36">
        <v>43.8</v>
      </c>
      <c r="L538" s="36">
        <v>0</v>
      </c>
      <c r="M538">
        <v>0</v>
      </c>
      <c r="N538" t="s">
        <v>590</v>
      </c>
      <c r="O538" t="s">
        <v>590</v>
      </c>
      <c r="P538" t="s">
        <v>198</v>
      </c>
      <c r="Q538">
        <v>1</v>
      </c>
      <c r="R538" s="116">
        <f t="shared" si="56"/>
        <v>43.8</v>
      </c>
      <c r="S538">
        <f t="shared" si="57"/>
        <v>300.02999999999997</v>
      </c>
      <c r="T538" t="str">
        <f t="shared" si="58"/>
        <v>10014108530CME</v>
      </c>
      <c r="U538" t="str">
        <f t="shared" si="59"/>
        <v>14108530CME</v>
      </c>
      <c r="V538" t="str">
        <f t="shared" si="60"/>
        <v>141085TDCME</v>
      </c>
      <c r="W538" t="str">
        <f t="shared" si="61"/>
        <v>100141085TDCME</v>
      </c>
      <c r="X538" t="str">
        <f t="shared" si="62"/>
        <v>0CME</v>
      </c>
    </row>
    <row r="539" spans="3:24" hidden="1" x14ac:dyDescent="0.2">
      <c r="C539">
        <v>1003</v>
      </c>
      <c r="D539" t="s">
        <v>199</v>
      </c>
      <c r="E539" t="s">
        <v>200</v>
      </c>
      <c r="F539" t="s">
        <v>201</v>
      </c>
      <c r="G539" s="1">
        <v>41085</v>
      </c>
      <c r="H539" t="s">
        <v>204</v>
      </c>
      <c r="I539">
        <v>34</v>
      </c>
      <c r="J539">
        <v>6.85</v>
      </c>
      <c r="K539" s="36">
        <v>1396.72</v>
      </c>
      <c r="L539" s="36">
        <v>0</v>
      </c>
      <c r="M539">
        <v>0</v>
      </c>
      <c r="N539" t="s">
        <v>198</v>
      </c>
      <c r="O539" t="s">
        <v>198</v>
      </c>
      <c r="P539" t="s">
        <v>198</v>
      </c>
      <c r="Q539">
        <v>1</v>
      </c>
      <c r="R539" s="116">
        <f t="shared" si="56"/>
        <v>1396.72</v>
      </c>
      <c r="S539">
        <f t="shared" si="57"/>
        <v>9567.5319999999992</v>
      </c>
      <c r="T539" t="str">
        <f t="shared" si="58"/>
        <v>10034108530CME</v>
      </c>
      <c r="U539" t="str">
        <f t="shared" si="59"/>
        <v>14108530CME</v>
      </c>
      <c r="V539" t="str">
        <f t="shared" si="60"/>
        <v>141085TDCME</v>
      </c>
      <c r="W539" t="str">
        <f t="shared" si="61"/>
        <v>100341085TDCME</v>
      </c>
      <c r="X539" t="str">
        <f t="shared" si="62"/>
        <v>0CME</v>
      </c>
    </row>
    <row r="540" spans="3:24" hidden="1" x14ac:dyDescent="0.2">
      <c r="C540">
        <v>1003</v>
      </c>
      <c r="D540" t="s">
        <v>199</v>
      </c>
      <c r="E540" t="s">
        <v>200</v>
      </c>
      <c r="F540" t="s">
        <v>201</v>
      </c>
      <c r="G540" s="1">
        <v>41085</v>
      </c>
      <c r="H540" t="s">
        <v>202</v>
      </c>
      <c r="I540">
        <v>34</v>
      </c>
      <c r="J540">
        <v>6.97</v>
      </c>
      <c r="K540" s="36">
        <v>0</v>
      </c>
      <c r="L540" s="36">
        <v>643.03</v>
      </c>
      <c r="M540">
        <v>0</v>
      </c>
      <c r="N540" t="s">
        <v>198</v>
      </c>
      <c r="O540" t="s">
        <v>198</v>
      </c>
      <c r="P540" t="s">
        <v>198</v>
      </c>
      <c r="Q540">
        <v>1</v>
      </c>
      <c r="R540" s="116">
        <f t="shared" si="56"/>
        <v>643.03</v>
      </c>
      <c r="S540">
        <f t="shared" si="57"/>
        <v>4481.9191000000001</v>
      </c>
      <c r="T540" t="str">
        <f t="shared" si="58"/>
        <v>10034108530VME</v>
      </c>
      <c r="U540" t="str">
        <f t="shared" si="59"/>
        <v>14108530VME</v>
      </c>
      <c r="V540" t="str">
        <f t="shared" si="60"/>
        <v>141085TDVME</v>
      </c>
      <c r="W540" t="str">
        <f t="shared" si="61"/>
        <v>100341085TDVME</v>
      </c>
      <c r="X540" t="str">
        <f t="shared" si="62"/>
        <v>0VME</v>
      </c>
    </row>
    <row r="541" spans="3:24" hidden="1" x14ac:dyDescent="0.2">
      <c r="C541">
        <v>1003</v>
      </c>
      <c r="D541" t="s">
        <v>199</v>
      </c>
      <c r="E541" t="s">
        <v>200</v>
      </c>
      <c r="F541" t="s">
        <v>201</v>
      </c>
      <c r="G541" s="1">
        <v>41085</v>
      </c>
      <c r="H541" t="s">
        <v>204</v>
      </c>
      <c r="I541">
        <v>34</v>
      </c>
      <c r="J541">
        <v>6.85</v>
      </c>
      <c r="K541" s="36">
        <v>44107.78</v>
      </c>
      <c r="L541" s="36">
        <v>0</v>
      </c>
      <c r="M541">
        <v>0</v>
      </c>
      <c r="N541" t="s">
        <v>243</v>
      </c>
      <c r="O541" t="s">
        <v>243</v>
      </c>
      <c r="P541" t="s">
        <v>198</v>
      </c>
      <c r="Q541">
        <v>1</v>
      </c>
      <c r="R541" s="116">
        <f t="shared" si="56"/>
        <v>44107.78</v>
      </c>
      <c r="S541">
        <f t="shared" si="57"/>
        <v>302138.29300000001</v>
      </c>
      <c r="T541" t="str">
        <f t="shared" si="58"/>
        <v>10034108530CME</v>
      </c>
      <c r="U541" t="str">
        <f t="shared" si="59"/>
        <v>14108530CME</v>
      </c>
      <c r="V541" t="str">
        <f t="shared" si="60"/>
        <v>141085TDCME</v>
      </c>
      <c r="W541" t="str">
        <f t="shared" si="61"/>
        <v>100341085TDCME</v>
      </c>
      <c r="X541" t="str">
        <f t="shared" si="62"/>
        <v>0CME</v>
      </c>
    </row>
    <row r="542" spans="3:24" hidden="1" x14ac:dyDescent="0.2">
      <c r="C542">
        <v>1003</v>
      </c>
      <c r="D542" t="s">
        <v>199</v>
      </c>
      <c r="E542" t="s">
        <v>200</v>
      </c>
      <c r="F542" t="s">
        <v>201</v>
      </c>
      <c r="G542" s="1">
        <v>41085</v>
      </c>
      <c r="H542" t="s">
        <v>202</v>
      </c>
      <c r="I542">
        <v>34</v>
      </c>
      <c r="J542">
        <v>6.97</v>
      </c>
      <c r="K542" s="36">
        <v>0</v>
      </c>
      <c r="L542" s="36">
        <v>39350.79</v>
      </c>
      <c r="M542">
        <v>0</v>
      </c>
      <c r="N542" t="s">
        <v>243</v>
      </c>
      <c r="O542" t="s">
        <v>243</v>
      </c>
      <c r="P542" t="s">
        <v>198</v>
      </c>
      <c r="Q542">
        <v>1</v>
      </c>
      <c r="R542" s="116">
        <f t="shared" si="56"/>
        <v>39350.79</v>
      </c>
      <c r="S542">
        <f t="shared" si="57"/>
        <v>274275.00630000001</v>
      </c>
      <c r="T542" t="str">
        <f t="shared" si="58"/>
        <v>10034108530VME</v>
      </c>
      <c r="U542" t="str">
        <f t="shared" si="59"/>
        <v>14108530VME</v>
      </c>
      <c r="V542" t="str">
        <f t="shared" si="60"/>
        <v>141085TDVME</v>
      </c>
      <c r="W542" t="str">
        <f t="shared" si="61"/>
        <v>100341085TDVME</v>
      </c>
      <c r="X542" t="str">
        <f t="shared" si="62"/>
        <v>0VME</v>
      </c>
    </row>
    <row r="543" spans="3:24" hidden="1" x14ac:dyDescent="0.2">
      <c r="C543">
        <v>1003</v>
      </c>
      <c r="D543" t="s">
        <v>199</v>
      </c>
      <c r="E543" t="s">
        <v>227</v>
      </c>
      <c r="F543" t="s">
        <v>201</v>
      </c>
      <c r="G543" s="1">
        <v>41085</v>
      </c>
      <c r="H543" t="s">
        <v>202</v>
      </c>
      <c r="I543">
        <v>34</v>
      </c>
      <c r="J543">
        <v>6.9589999999999996</v>
      </c>
      <c r="K543" s="36">
        <v>0</v>
      </c>
      <c r="L543" s="36">
        <v>1000000</v>
      </c>
      <c r="M543">
        <v>1033</v>
      </c>
      <c r="N543" t="s">
        <v>243</v>
      </c>
      <c r="O543" t="s">
        <v>243</v>
      </c>
      <c r="P543" t="s">
        <v>243</v>
      </c>
      <c r="Q543">
        <v>1</v>
      </c>
      <c r="R543" s="116">
        <f t="shared" si="56"/>
        <v>1000000</v>
      </c>
      <c r="S543">
        <f t="shared" si="57"/>
        <v>6959000</v>
      </c>
      <c r="T543" t="str">
        <f t="shared" si="58"/>
        <v>10034108532VME</v>
      </c>
      <c r="U543" t="str">
        <f t="shared" si="59"/>
        <v>14108532VME</v>
      </c>
      <c r="V543" t="str">
        <f t="shared" si="60"/>
        <v>141085TDVME</v>
      </c>
      <c r="W543" t="str">
        <f t="shared" si="61"/>
        <v>100341085TDVME</v>
      </c>
      <c r="X543" t="str">
        <f t="shared" si="62"/>
        <v>1033VME</v>
      </c>
    </row>
    <row r="544" spans="3:24" hidden="1" x14ac:dyDescent="0.2">
      <c r="C544">
        <v>1003</v>
      </c>
      <c r="D544" t="s">
        <v>199</v>
      </c>
      <c r="E544" t="s">
        <v>200</v>
      </c>
      <c r="F544" t="s">
        <v>201</v>
      </c>
      <c r="G544" s="1">
        <v>41085</v>
      </c>
      <c r="H544" t="s">
        <v>202</v>
      </c>
      <c r="I544">
        <v>34</v>
      </c>
      <c r="J544">
        <v>6.97</v>
      </c>
      <c r="K544" s="36">
        <v>0</v>
      </c>
      <c r="L544" s="36">
        <v>129.65</v>
      </c>
      <c r="M544">
        <v>0</v>
      </c>
      <c r="N544" t="s">
        <v>243</v>
      </c>
      <c r="O544" t="s">
        <v>243</v>
      </c>
      <c r="P544" t="s">
        <v>473</v>
      </c>
      <c r="Q544">
        <v>1</v>
      </c>
      <c r="R544" s="116">
        <f t="shared" si="56"/>
        <v>129.65</v>
      </c>
      <c r="S544">
        <f t="shared" si="57"/>
        <v>903.66049999999996</v>
      </c>
      <c r="T544" t="str">
        <f t="shared" si="58"/>
        <v>10034108530VME</v>
      </c>
      <c r="U544" t="str">
        <f t="shared" si="59"/>
        <v>14108530VME</v>
      </c>
      <c r="V544" t="str">
        <f t="shared" si="60"/>
        <v>141085TDVME</v>
      </c>
      <c r="W544" t="str">
        <f t="shared" si="61"/>
        <v>100341085TDVME</v>
      </c>
      <c r="X544" t="str">
        <f t="shared" si="62"/>
        <v>0VME</v>
      </c>
    </row>
    <row r="545" spans="3:24" hidden="1" x14ac:dyDescent="0.2">
      <c r="C545">
        <v>1003</v>
      </c>
      <c r="D545" t="s">
        <v>199</v>
      </c>
      <c r="E545" t="s">
        <v>200</v>
      </c>
      <c r="F545" t="s">
        <v>214</v>
      </c>
      <c r="G545" s="1">
        <v>41085</v>
      </c>
      <c r="H545" t="s">
        <v>204</v>
      </c>
      <c r="I545">
        <v>34</v>
      </c>
      <c r="J545">
        <v>6.85</v>
      </c>
      <c r="K545" s="36">
        <v>129.55000000000001</v>
      </c>
      <c r="L545" s="36">
        <v>0</v>
      </c>
      <c r="M545">
        <v>0</v>
      </c>
      <c r="N545" t="s">
        <v>243</v>
      </c>
      <c r="O545" t="s">
        <v>243</v>
      </c>
      <c r="P545" t="s">
        <v>473</v>
      </c>
      <c r="Q545">
        <v>1</v>
      </c>
      <c r="R545" s="116">
        <f t="shared" si="56"/>
        <v>129.55000000000001</v>
      </c>
      <c r="S545">
        <f t="shared" si="57"/>
        <v>887.41750000000002</v>
      </c>
      <c r="T545" t="str">
        <f t="shared" si="58"/>
        <v>10034108530CME</v>
      </c>
      <c r="U545" t="str">
        <f t="shared" si="59"/>
        <v>14108530CME</v>
      </c>
      <c r="V545" t="str">
        <f t="shared" si="60"/>
        <v>141085TDCME</v>
      </c>
      <c r="W545" t="str">
        <f t="shared" si="61"/>
        <v>100341085TDCME</v>
      </c>
      <c r="X545" t="str">
        <f t="shared" si="62"/>
        <v>0CME</v>
      </c>
    </row>
    <row r="546" spans="3:24" hidden="1" x14ac:dyDescent="0.2">
      <c r="C546">
        <v>1003</v>
      </c>
      <c r="D546" t="s">
        <v>199</v>
      </c>
      <c r="E546" t="s">
        <v>200</v>
      </c>
      <c r="F546" t="s">
        <v>201</v>
      </c>
      <c r="G546" s="1">
        <v>41085</v>
      </c>
      <c r="H546" t="s">
        <v>204</v>
      </c>
      <c r="I546">
        <v>34</v>
      </c>
      <c r="J546">
        <v>6.85</v>
      </c>
      <c r="K546" s="36">
        <v>30130.29</v>
      </c>
      <c r="L546" s="36">
        <v>0</v>
      </c>
      <c r="M546">
        <v>0</v>
      </c>
      <c r="N546" t="s">
        <v>348</v>
      </c>
      <c r="O546" t="s">
        <v>348</v>
      </c>
      <c r="P546" t="s">
        <v>198</v>
      </c>
      <c r="Q546">
        <v>1</v>
      </c>
      <c r="R546" s="116">
        <f t="shared" si="56"/>
        <v>30130.29</v>
      </c>
      <c r="S546">
        <f t="shared" si="57"/>
        <v>206392.4865</v>
      </c>
      <c r="T546" t="str">
        <f t="shared" si="58"/>
        <v>10034108530CME</v>
      </c>
      <c r="U546" t="str">
        <f t="shared" si="59"/>
        <v>14108530CME</v>
      </c>
      <c r="V546" t="str">
        <f t="shared" si="60"/>
        <v>141085TDCME</v>
      </c>
      <c r="W546" t="str">
        <f t="shared" si="61"/>
        <v>100341085TDCME</v>
      </c>
      <c r="X546" t="str">
        <f t="shared" si="62"/>
        <v>0CME</v>
      </c>
    </row>
    <row r="547" spans="3:24" hidden="1" x14ac:dyDescent="0.2">
      <c r="C547">
        <v>1003</v>
      </c>
      <c r="D547" t="s">
        <v>199</v>
      </c>
      <c r="E547" t="s">
        <v>200</v>
      </c>
      <c r="F547" t="s">
        <v>201</v>
      </c>
      <c r="G547" s="1">
        <v>41085</v>
      </c>
      <c r="H547" t="s">
        <v>202</v>
      </c>
      <c r="I547">
        <v>34</v>
      </c>
      <c r="J547">
        <v>6.97</v>
      </c>
      <c r="K547" s="36">
        <v>0</v>
      </c>
      <c r="L547" s="36">
        <v>60933.31</v>
      </c>
      <c r="M547">
        <v>0</v>
      </c>
      <c r="N547" t="s">
        <v>348</v>
      </c>
      <c r="O547" t="s">
        <v>348</v>
      </c>
      <c r="P547" t="s">
        <v>198</v>
      </c>
      <c r="Q547">
        <v>1</v>
      </c>
      <c r="R547" s="116">
        <f t="shared" si="56"/>
        <v>60933.31</v>
      </c>
      <c r="S547">
        <f t="shared" si="57"/>
        <v>424705.17069999996</v>
      </c>
      <c r="T547" t="str">
        <f t="shared" si="58"/>
        <v>10034108530VME</v>
      </c>
      <c r="U547" t="str">
        <f t="shared" si="59"/>
        <v>14108530VME</v>
      </c>
      <c r="V547" t="str">
        <f t="shared" si="60"/>
        <v>141085TDVME</v>
      </c>
      <c r="W547" t="str">
        <f t="shared" si="61"/>
        <v>100341085TDVME</v>
      </c>
      <c r="X547" t="str">
        <f t="shared" si="62"/>
        <v>0VME</v>
      </c>
    </row>
    <row r="548" spans="3:24" hidden="1" x14ac:dyDescent="0.2">
      <c r="C548">
        <v>1003</v>
      </c>
      <c r="D548" t="s">
        <v>199</v>
      </c>
      <c r="E548" t="s">
        <v>200</v>
      </c>
      <c r="F548" t="s">
        <v>201</v>
      </c>
      <c r="G548" s="1">
        <v>41085</v>
      </c>
      <c r="H548" t="s">
        <v>204</v>
      </c>
      <c r="I548">
        <v>34</v>
      </c>
      <c r="J548">
        <v>6.85</v>
      </c>
      <c r="K548" s="36">
        <v>601.53</v>
      </c>
      <c r="L548" s="36">
        <v>0</v>
      </c>
      <c r="M548">
        <v>0</v>
      </c>
      <c r="N548" t="s">
        <v>348</v>
      </c>
      <c r="O548" t="s">
        <v>348</v>
      </c>
      <c r="P548" t="s">
        <v>243</v>
      </c>
      <c r="Q548">
        <v>1</v>
      </c>
      <c r="R548" s="116">
        <f t="shared" si="56"/>
        <v>601.53</v>
      </c>
      <c r="S548">
        <f t="shared" si="57"/>
        <v>4120.4804999999997</v>
      </c>
      <c r="T548" t="str">
        <f t="shared" si="58"/>
        <v>10034108530CME</v>
      </c>
      <c r="U548" t="str">
        <f t="shared" si="59"/>
        <v>14108530CME</v>
      </c>
      <c r="V548" t="str">
        <f t="shared" si="60"/>
        <v>141085TDCME</v>
      </c>
      <c r="W548" t="str">
        <f t="shared" si="61"/>
        <v>100341085TDCME</v>
      </c>
      <c r="X548" t="str">
        <f t="shared" si="62"/>
        <v>0CME</v>
      </c>
    </row>
    <row r="549" spans="3:24" hidden="1" x14ac:dyDescent="0.2">
      <c r="C549">
        <v>1003</v>
      </c>
      <c r="D549" t="s">
        <v>199</v>
      </c>
      <c r="E549" t="s">
        <v>200</v>
      </c>
      <c r="F549" t="s">
        <v>201</v>
      </c>
      <c r="G549" s="1">
        <v>41085</v>
      </c>
      <c r="H549" t="s">
        <v>202</v>
      </c>
      <c r="I549">
        <v>34</v>
      </c>
      <c r="J549">
        <v>6.97</v>
      </c>
      <c r="K549" s="36">
        <v>0</v>
      </c>
      <c r="L549" s="36">
        <v>233.93</v>
      </c>
      <c r="M549">
        <v>0</v>
      </c>
      <c r="N549" t="s">
        <v>348</v>
      </c>
      <c r="O549" t="s">
        <v>348</v>
      </c>
      <c r="P549" t="s">
        <v>243</v>
      </c>
      <c r="Q549">
        <v>1</v>
      </c>
      <c r="R549" s="116">
        <f t="shared" si="56"/>
        <v>233.93</v>
      </c>
      <c r="S549">
        <f t="shared" si="57"/>
        <v>1630.4920999999999</v>
      </c>
      <c r="T549" t="str">
        <f t="shared" si="58"/>
        <v>10034108530VME</v>
      </c>
      <c r="U549" t="str">
        <f t="shared" si="59"/>
        <v>14108530VME</v>
      </c>
      <c r="V549" t="str">
        <f t="shared" si="60"/>
        <v>141085TDVME</v>
      </c>
      <c r="W549" t="str">
        <f t="shared" si="61"/>
        <v>100341085TDVME</v>
      </c>
      <c r="X549" t="str">
        <f t="shared" si="62"/>
        <v>0VME</v>
      </c>
    </row>
    <row r="550" spans="3:24" hidden="1" x14ac:dyDescent="0.2">
      <c r="C550">
        <v>1003</v>
      </c>
      <c r="D550" t="s">
        <v>199</v>
      </c>
      <c r="E550" t="s">
        <v>200</v>
      </c>
      <c r="F550" t="s">
        <v>201</v>
      </c>
      <c r="G550" s="1">
        <v>41085</v>
      </c>
      <c r="H550" t="s">
        <v>204</v>
      </c>
      <c r="I550">
        <v>34</v>
      </c>
      <c r="J550">
        <v>6.85</v>
      </c>
      <c r="K550" s="36">
        <v>394.61</v>
      </c>
      <c r="L550" s="36">
        <v>0</v>
      </c>
      <c r="M550">
        <v>0</v>
      </c>
      <c r="N550" t="s">
        <v>348</v>
      </c>
      <c r="O550" t="s">
        <v>348</v>
      </c>
      <c r="P550" t="s">
        <v>473</v>
      </c>
      <c r="Q550">
        <v>1</v>
      </c>
      <c r="R550" s="116">
        <f t="shared" si="56"/>
        <v>394.61</v>
      </c>
      <c r="S550">
        <f t="shared" si="57"/>
        <v>2703.0785000000001</v>
      </c>
      <c r="T550" t="str">
        <f t="shared" si="58"/>
        <v>10034108530CME</v>
      </c>
      <c r="U550" t="str">
        <f t="shared" si="59"/>
        <v>14108530CME</v>
      </c>
      <c r="V550" t="str">
        <f t="shared" si="60"/>
        <v>141085TDCME</v>
      </c>
      <c r="W550" t="str">
        <f t="shared" si="61"/>
        <v>100341085TDCME</v>
      </c>
      <c r="X550" t="str">
        <f t="shared" si="62"/>
        <v>0CME</v>
      </c>
    </row>
    <row r="551" spans="3:24" hidden="1" x14ac:dyDescent="0.2">
      <c r="C551">
        <v>1003</v>
      </c>
      <c r="D551" t="s">
        <v>199</v>
      </c>
      <c r="E551" t="s">
        <v>200</v>
      </c>
      <c r="F551" t="s">
        <v>201</v>
      </c>
      <c r="G551" s="1">
        <v>41085</v>
      </c>
      <c r="H551" t="s">
        <v>202</v>
      </c>
      <c r="I551">
        <v>34</v>
      </c>
      <c r="J551">
        <v>6.97</v>
      </c>
      <c r="K551" s="36">
        <v>0</v>
      </c>
      <c r="L551" s="36">
        <v>6063.68</v>
      </c>
      <c r="M551">
        <v>0</v>
      </c>
      <c r="N551" t="s">
        <v>348</v>
      </c>
      <c r="O551" t="s">
        <v>348</v>
      </c>
      <c r="P551" t="s">
        <v>473</v>
      </c>
      <c r="Q551">
        <v>1</v>
      </c>
      <c r="R551" s="116">
        <f t="shared" si="56"/>
        <v>6063.68</v>
      </c>
      <c r="S551">
        <f t="shared" si="57"/>
        <v>42263.849600000001</v>
      </c>
      <c r="T551" t="str">
        <f t="shared" si="58"/>
        <v>10034108530VME</v>
      </c>
      <c r="U551" t="str">
        <f t="shared" si="59"/>
        <v>14108530VME</v>
      </c>
      <c r="V551" t="str">
        <f t="shared" si="60"/>
        <v>141085TDVME</v>
      </c>
      <c r="W551" t="str">
        <f t="shared" si="61"/>
        <v>100341085TDVME</v>
      </c>
      <c r="X551" t="str">
        <f t="shared" si="62"/>
        <v>0VME</v>
      </c>
    </row>
    <row r="552" spans="3:24" hidden="1" x14ac:dyDescent="0.2">
      <c r="C552">
        <v>1003</v>
      </c>
      <c r="D552" t="s">
        <v>199</v>
      </c>
      <c r="E552" t="s">
        <v>200</v>
      </c>
      <c r="F552" t="s">
        <v>201</v>
      </c>
      <c r="G552" s="1">
        <v>41085</v>
      </c>
      <c r="H552" t="s">
        <v>204</v>
      </c>
      <c r="I552">
        <v>34</v>
      </c>
      <c r="J552">
        <v>6.85</v>
      </c>
      <c r="K552" s="36">
        <v>679.79</v>
      </c>
      <c r="L552" s="36">
        <v>0</v>
      </c>
      <c r="M552">
        <v>0</v>
      </c>
      <c r="N552" t="s">
        <v>430</v>
      </c>
      <c r="O552" t="s">
        <v>430</v>
      </c>
      <c r="P552" t="s">
        <v>198</v>
      </c>
      <c r="Q552">
        <v>1</v>
      </c>
      <c r="R552" s="116">
        <f t="shared" si="56"/>
        <v>679.79</v>
      </c>
      <c r="S552">
        <f t="shared" si="57"/>
        <v>4656.5614999999998</v>
      </c>
      <c r="T552" t="str">
        <f t="shared" si="58"/>
        <v>10034108530CME</v>
      </c>
      <c r="U552" t="str">
        <f t="shared" si="59"/>
        <v>14108530CME</v>
      </c>
      <c r="V552" t="str">
        <f t="shared" si="60"/>
        <v>141085TDCME</v>
      </c>
      <c r="W552" t="str">
        <f t="shared" si="61"/>
        <v>100341085TDCME</v>
      </c>
      <c r="X552" t="str">
        <f t="shared" si="62"/>
        <v>0CME</v>
      </c>
    </row>
    <row r="553" spans="3:24" hidden="1" x14ac:dyDescent="0.2">
      <c r="C553">
        <v>1003</v>
      </c>
      <c r="D553" t="s">
        <v>199</v>
      </c>
      <c r="E553" t="s">
        <v>200</v>
      </c>
      <c r="F553" t="s">
        <v>201</v>
      </c>
      <c r="G553" s="1">
        <v>41085</v>
      </c>
      <c r="H553" t="s">
        <v>202</v>
      </c>
      <c r="I553">
        <v>34</v>
      </c>
      <c r="J553">
        <v>6.97</v>
      </c>
      <c r="K553" s="36">
        <v>0</v>
      </c>
      <c r="L553" s="36">
        <v>19897.75</v>
      </c>
      <c r="M553">
        <v>0</v>
      </c>
      <c r="N553" t="s">
        <v>430</v>
      </c>
      <c r="O553" t="s">
        <v>430</v>
      </c>
      <c r="P553" t="s">
        <v>198</v>
      </c>
      <c r="Q553">
        <v>1</v>
      </c>
      <c r="R553" s="116">
        <f t="shared" si="56"/>
        <v>19897.75</v>
      </c>
      <c r="S553">
        <f t="shared" si="57"/>
        <v>138687.3175</v>
      </c>
      <c r="T553" t="str">
        <f t="shared" si="58"/>
        <v>10034108530VME</v>
      </c>
      <c r="U553" t="str">
        <f t="shared" si="59"/>
        <v>14108530VME</v>
      </c>
      <c r="V553" t="str">
        <f t="shared" si="60"/>
        <v>141085TDVME</v>
      </c>
      <c r="W553" t="str">
        <f t="shared" si="61"/>
        <v>100341085TDVME</v>
      </c>
      <c r="X553" t="str">
        <f t="shared" si="62"/>
        <v>0VME</v>
      </c>
    </row>
    <row r="554" spans="3:24" hidden="1" x14ac:dyDescent="0.2">
      <c r="C554">
        <v>1003</v>
      </c>
      <c r="D554" t="s">
        <v>199</v>
      </c>
      <c r="E554" t="s">
        <v>200</v>
      </c>
      <c r="F554" t="s">
        <v>201</v>
      </c>
      <c r="G554" s="1">
        <v>41085</v>
      </c>
      <c r="H554" t="s">
        <v>204</v>
      </c>
      <c r="I554">
        <v>34</v>
      </c>
      <c r="J554">
        <v>6.85</v>
      </c>
      <c r="K554" s="36">
        <v>204.72</v>
      </c>
      <c r="L554" s="36">
        <v>0</v>
      </c>
      <c r="M554">
        <v>0</v>
      </c>
      <c r="N554" t="s">
        <v>453</v>
      </c>
      <c r="O554" t="s">
        <v>453</v>
      </c>
      <c r="P554" t="s">
        <v>198</v>
      </c>
      <c r="Q554">
        <v>1</v>
      </c>
      <c r="R554" s="116">
        <f t="shared" si="56"/>
        <v>204.72</v>
      </c>
      <c r="S554">
        <f t="shared" si="57"/>
        <v>1402.3319999999999</v>
      </c>
      <c r="T554" t="str">
        <f t="shared" si="58"/>
        <v>10034108530CME</v>
      </c>
      <c r="U554" t="str">
        <f t="shared" si="59"/>
        <v>14108530CME</v>
      </c>
      <c r="V554" t="str">
        <f t="shared" si="60"/>
        <v>141085TDCME</v>
      </c>
      <c r="W554" t="str">
        <f t="shared" si="61"/>
        <v>100341085TDCME</v>
      </c>
      <c r="X554" t="str">
        <f t="shared" si="62"/>
        <v>0CME</v>
      </c>
    </row>
    <row r="555" spans="3:24" hidden="1" x14ac:dyDescent="0.2">
      <c r="C555">
        <v>1003</v>
      </c>
      <c r="D555" t="s">
        <v>199</v>
      </c>
      <c r="E555" t="s">
        <v>200</v>
      </c>
      <c r="F555" t="s">
        <v>201</v>
      </c>
      <c r="G555" s="1">
        <v>41085</v>
      </c>
      <c r="H555" t="s">
        <v>202</v>
      </c>
      <c r="I555">
        <v>34</v>
      </c>
      <c r="J555">
        <v>6.97</v>
      </c>
      <c r="K555" s="36">
        <v>0</v>
      </c>
      <c r="L555" s="36">
        <v>220</v>
      </c>
      <c r="M555">
        <v>0</v>
      </c>
      <c r="N555" t="s">
        <v>453</v>
      </c>
      <c r="O555" t="s">
        <v>453</v>
      </c>
      <c r="P555" t="s">
        <v>198</v>
      </c>
      <c r="Q555">
        <v>1</v>
      </c>
      <c r="R555" s="116">
        <f t="shared" si="56"/>
        <v>220</v>
      </c>
      <c r="S555">
        <f t="shared" si="57"/>
        <v>1533.3999999999999</v>
      </c>
      <c r="T555" t="str">
        <f t="shared" si="58"/>
        <v>10034108530VME</v>
      </c>
      <c r="U555" t="str">
        <f t="shared" si="59"/>
        <v>14108530VME</v>
      </c>
      <c r="V555" t="str">
        <f t="shared" si="60"/>
        <v>141085TDVME</v>
      </c>
      <c r="W555" t="str">
        <f t="shared" si="61"/>
        <v>100341085TDVME</v>
      </c>
      <c r="X555" t="str">
        <f t="shared" si="62"/>
        <v>0VME</v>
      </c>
    </row>
    <row r="556" spans="3:24" hidden="1" x14ac:dyDescent="0.2">
      <c r="C556">
        <v>1003</v>
      </c>
      <c r="D556" t="s">
        <v>199</v>
      </c>
      <c r="E556" t="s">
        <v>200</v>
      </c>
      <c r="F556" t="s">
        <v>201</v>
      </c>
      <c r="G556" s="1">
        <v>41085</v>
      </c>
      <c r="H556" t="s">
        <v>204</v>
      </c>
      <c r="I556">
        <v>34</v>
      </c>
      <c r="J556">
        <v>6.85</v>
      </c>
      <c r="K556" s="36">
        <v>500</v>
      </c>
      <c r="L556" s="36">
        <v>0</v>
      </c>
      <c r="M556">
        <v>0</v>
      </c>
      <c r="N556" t="s">
        <v>453</v>
      </c>
      <c r="O556" t="s">
        <v>453</v>
      </c>
      <c r="P556" t="s">
        <v>473</v>
      </c>
      <c r="Q556">
        <v>1</v>
      </c>
      <c r="R556" s="116">
        <f t="shared" si="56"/>
        <v>500</v>
      </c>
      <c r="S556">
        <f t="shared" si="57"/>
        <v>3425</v>
      </c>
      <c r="T556" t="str">
        <f t="shared" si="58"/>
        <v>10034108530CME</v>
      </c>
      <c r="U556" t="str">
        <f t="shared" si="59"/>
        <v>14108530CME</v>
      </c>
      <c r="V556" t="str">
        <f t="shared" si="60"/>
        <v>141085TDCME</v>
      </c>
      <c r="W556" t="str">
        <f t="shared" si="61"/>
        <v>100341085TDCME</v>
      </c>
      <c r="X556" t="str">
        <f t="shared" si="62"/>
        <v>0CME</v>
      </c>
    </row>
    <row r="557" spans="3:24" hidden="1" x14ac:dyDescent="0.2">
      <c r="C557">
        <v>1003</v>
      </c>
      <c r="D557" t="s">
        <v>199</v>
      </c>
      <c r="E557" t="s">
        <v>200</v>
      </c>
      <c r="F557" t="s">
        <v>201</v>
      </c>
      <c r="G557" s="1">
        <v>41085</v>
      </c>
      <c r="H557" t="s">
        <v>204</v>
      </c>
      <c r="I557">
        <v>34</v>
      </c>
      <c r="J557">
        <v>6.85</v>
      </c>
      <c r="K557" s="36">
        <v>438.24</v>
      </c>
      <c r="L557" s="36">
        <v>0</v>
      </c>
      <c r="M557">
        <v>0</v>
      </c>
      <c r="N557" t="s">
        <v>473</v>
      </c>
      <c r="O557" t="s">
        <v>473</v>
      </c>
      <c r="P557" t="s">
        <v>198</v>
      </c>
      <c r="Q557">
        <v>1</v>
      </c>
      <c r="R557" s="116">
        <f t="shared" si="56"/>
        <v>438.24</v>
      </c>
      <c r="S557">
        <f t="shared" si="57"/>
        <v>3001.944</v>
      </c>
      <c r="T557" t="str">
        <f t="shared" si="58"/>
        <v>10034108530CME</v>
      </c>
      <c r="U557" t="str">
        <f t="shared" si="59"/>
        <v>14108530CME</v>
      </c>
      <c r="V557" t="str">
        <f t="shared" si="60"/>
        <v>141085TDCME</v>
      </c>
      <c r="W557" t="str">
        <f t="shared" si="61"/>
        <v>100341085TDCME</v>
      </c>
      <c r="X557" t="str">
        <f t="shared" si="62"/>
        <v>0CME</v>
      </c>
    </row>
    <row r="558" spans="3:24" hidden="1" x14ac:dyDescent="0.2">
      <c r="C558">
        <v>1003</v>
      </c>
      <c r="D558" t="s">
        <v>199</v>
      </c>
      <c r="E558" t="s">
        <v>200</v>
      </c>
      <c r="F558" t="s">
        <v>201</v>
      </c>
      <c r="G558" s="1">
        <v>41085</v>
      </c>
      <c r="H558" t="s">
        <v>202</v>
      </c>
      <c r="I558">
        <v>34</v>
      </c>
      <c r="J558">
        <v>6.97</v>
      </c>
      <c r="K558" s="36">
        <v>0</v>
      </c>
      <c r="L558" s="36">
        <v>794.84</v>
      </c>
      <c r="M558">
        <v>0</v>
      </c>
      <c r="N558" t="s">
        <v>473</v>
      </c>
      <c r="O558" t="s">
        <v>473</v>
      </c>
      <c r="P558" t="s">
        <v>198</v>
      </c>
      <c r="Q558">
        <v>1</v>
      </c>
      <c r="R558" s="116">
        <f t="shared" si="56"/>
        <v>794.84</v>
      </c>
      <c r="S558">
        <f t="shared" si="57"/>
        <v>5540.0348000000004</v>
      </c>
      <c r="T558" t="str">
        <f t="shared" si="58"/>
        <v>10034108530VME</v>
      </c>
      <c r="U558" t="str">
        <f t="shared" si="59"/>
        <v>14108530VME</v>
      </c>
      <c r="V558" t="str">
        <f t="shared" si="60"/>
        <v>141085TDVME</v>
      </c>
      <c r="W558" t="str">
        <f t="shared" si="61"/>
        <v>100341085TDVME</v>
      </c>
      <c r="X558" t="str">
        <f t="shared" si="62"/>
        <v>0VME</v>
      </c>
    </row>
    <row r="559" spans="3:24" hidden="1" x14ac:dyDescent="0.2">
      <c r="C559">
        <v>1003</v>
      </c>
      <c r="D559" t="s">
        <v>199</v>
      </c>
      <c r="E559" t="s">
        <v>200</v>
      </c>
      <c r="F559" t="s">
        <v>201</v>
      </c>
      <c r="G559" s="1">
        <v>41085</v>
      </c>
      <c r="H559" t="s">
        <v>204</v>
      </c>
      <c r="I559">
        <v>34</v>
      </c>
      <c r="J559">
        <v>6.85</v>
      </c>
      <c r="K559" s="36">
        <v>8.5500000000000007</v>
      </c>
      <c r="L559" s="36">
        <v>0</v>
      </c>
      <c r="M559">
        <v>0</v>
      </c>
      <c r="N559" t="s">
        <v>473</v>
      </c>
      <c r="O559" t="s">
        <v>473</v>
      </c>
      <c r="P559" t="s">
        <v>453</v>
      </c>
      <c r="Q559">
        <v>1</v>
      </c>
      <c r="R559" s="116">
        <f t="shared" si="56"/>
        <v>8.5500000000000007</v>
      </c>
      <c r="S559">
        <f t="shared" si="57"/>
        <v>58.567500000000003</v>
      </c>
      <c r="T559" t="str">
        <f t="shared" si="58"/>
        <v>10034108530CME</v>
      </c>
      <c r="U559" t="str">
        <f t="shared" si="59"/>
        <v>14108530CME</v>
      </c>
      <c r="V559" t="str">
        <f t="shared" si="60"/>
        <v>141085TDCME</v>
      </c>
      <c r="W559" t="str">
        <f t="shared" si="61"/>
        <v>100341085TDCME</v>
      </c>
      <c r="X559" t="str">
        <f t="shared" si="62"/>
        <v>0CME</v>
      </c>
    </row>
    <row r="560" spans="3:24" hidden="1" x14ac:dyDescent="0.2">
      <c r="C560">
        <v>1003</v>
      </c>
      <c r="D560" t="s">
        <v>199</v>
      </c>
      <c r="E560" t="s">
        <v>200</v>
      </c>
      <c r="F560" t="s">
        <v>201</v>
      </c>
      <c r="G560" s="1">
        <v>41085</v>
      </c>
      <c r="H560" t="s">
        <v>204</v>
      </c>
      <c r="I560">
        <v>34</v>
      </c>
      <c r="J560">
        <v>6.85</v>
      </c>
      <c r="K560" s="36">
        <v>26626.89</v>
      </c>
      <c r="L560" s="36">
        <v>0</v>
      </c>
      <c r="M560">
        <v>0</v>
      </c>
      <c r="N560" t="s">
        <v>495</v>
      </c>
      <c r="O560" t="s">
        <v>495</v>
      </c>
      <c r="P560" t="s">
        <v>198</v>
      </c>
      <c r="Q560">
        <v>1</v>
      </c>
      <c r="R560" s="116">
        <f t="shared" si="56"/>
        <v>26626.89</v>
      </c>
      <c r="S560">
        <f t="shared" si="57"/>
        <v>182394.19649999999</v>
      </c>
      <c r="T560" t="str">
        <f t="shared" si="58"/>
        <v>10034108530CME</v>
      </c>
      <c r="U560" t="str">
        <f t="shared" si="59"/>
        <v>14108530CME</v>
      </c>
      <c r="V560" t="str">
        <f t="shared" si="60"/>
        <v>141085TDCME</v>
      </c>
      <c r="W560" t="str">
        <f t="shared" si="61"/>
        <v>100341085TDCME</v>
      </c>
      <c r="X560" t="str">
        <f t="shared" si="62"/>
        <v>0CME</v>
      </c>
    </row>
    <row r="561" spans="3:24" hidden="1" x14ac:dyDescent="0.2">
      <c r="C561">
        <v>1003</v>
      </c>
      <c r="D561" t="s">
        <v>199</v>
      </c>
      <c r="E561" t="s">
        <v>200</v>
      </c>
      <c r="F561" t="s">
        <v>201</v>
      </c>
      <c r="G561" s="1">
        <v>41085</v>
      </c>
      <c r="H561" t="s">
        <v>202</v>
      </c>
      <c r="I561">
        <v>34</v>
      </c>
      <c r="J561">
        <v>6.97</v>
      </c>
      <c r="K561" s="36">
        <v>0</v>
      </c>
      <c r="L561" s="36">
        <v>42834.32</v>
      </c>
      <c r="M561">
        <v>0</v>
      </c>
      <c r="N561" t="s">
        <v>495</v>
      </c>
      <c r="O561" t="s">
        <v>495</v>
      </c>
      <c r="P561" t="s">
        <v>198</v>
      </c>
      <c r="Q561">
        <v>1</v>
      </c>
      <c r="R561" s="116">
        <f t="shared" si="56"/>
        <v>42834.32</v>
      </c>
      <c r="S561">
        <f t="shared" si="57"/>
        <v>298555.21039999998</v>
      </c>
      <c r="T561" t="str">
        <f t="shared" si="58"/>
        <v>10034108530VME</v>
      </c>
      <c r="U561" t="str">
        <f t="shared" si="59"/>
        <v>14108530VME</v>
      </c>
      <c r="V561" t="str">
        <f t="shared" si="60"/>
        <v>141085TDVME</v>
      </c>
      <c r="W561" t="str">
        <f t="shared" si="61"/>
        <v>100341085TDVME</v>
      </c>
      <c r="X561" t="str">
        <f t="shared" si="62"/>
        <v>0VME</v>
      </c>
    </row>
    <row r="562" spans="3:24" hidden="1" x14ac:dyDescent="0.2">
      <c r="C562">
        <v>1003</v>
      </c>
      <c r="D562" t="s">
        <v>199</v>
      </c>
      <c r="E562" t="s">
        <v>226</v>
      </c>
      <c r="F562" t="s">
        <v>201</v>
      </c>
      <c r="G562" s="1">
        <v>41085</v>
      </c>
      <c r="H562" t="s">
        <v>204</v>
      </c>
      <c r="I562">
        <v>34</v>
      </c>
      <c r="J562">
        <v>6.89</v>
      </c>
      <c r="K562" s="36">
        <v>20000</v>
      </c>
      <c r="L562" s="36">
        <v>0</v>
      </c>
      <c r="M562">
        <v>0</v>
      </c>
      <c r="N562" t="s">
        <v>495</v>
      </c>
      <c r="O562" t="s">
        <v>495</v>
      </c>
      <c r="P562" t="s">
        <v>198</v>
      </c>
      <c r="Q562">
        <v>1</v>
      </c>
      <c r="R562" s="116">
        <f t="shared" si="56"/>
        <v>20000</v>
      </c>
      <c r="S562">
        <f t="shared" si="57"/>
        <v>137800</v>
      </c>
      <c r="T562" t="str">
        <f t="shared" si="58"/>
        <v>10034108531CME</v>
      </c>
      <c r="U562" t="str">
        <f t="shared" si="59"/>
        <v>14108531CME</v>
      </c>
      <c r="V562" t="str">
        <f t="shared" si="60"/>
        <v>141085TDCME</v>
      </c>
      <c r="W562" t="str">
        <f t="shared" si="61"/>
        <v>100341085TDCME</v>
      </c>
      <c r="X562" t="str">
        <f t="shared" si="62"/>
        <v>0CME</v>
      </c>
    </row>
    <row r="563" spans="3:24" hidden="1" x14ac:dyDescent="0.2">
      <c r="C563">
        <v>1003</v>
      </c>
      <c r="D563" t="s">
        <v>199</v>
      </c>
      <c r="E563" t="s">
        <v>200</v>
      </c>
      <c r="F563" t="s">
        <v>201</v>
      </c>
      <c r="G563" s="1">
        <v>41085</v>
      </c>
      <c r="H563" t="s">
        <v>204</v>
      </c>
      <c r="I563">
        <v>34</v>
      </c>
      <c r="J563">
        <v>6.85</v>
      </c>
      <c r="K563" s="36">
        <v>5145.71</v>
      </c>
      <c r="L563" s="36">
        <v>0</v>
      </c>
      <c r="M563">
        <v>0</v>
      </c>
      <c r="N563" t="s">
        <v>590</v>
      </c>
      <c r="O563" t="s">
        <v>590</v>
      </c>
      <c r="P563" t="s">
        <v>198</v>
      </c>
      <c r="Q563">
        <v>1</v>
      </c>
      <c r="R563" s="116">
        <f t="shared" si="56"/>
        <v>5145.71</v>
      </c>
      <c r="S563">
        <f t="shared" si="57"/>
        <v>35248.113499999999</v>
      </c>
      <c r="T563" t="str">
        <f t="shared" si="58"/>
        <v>10034108530CME</v>
      </c>
      <c r="U563" t="str">
        <f t="shared" si="59"/>
        <v>14108530CME</v>
      </c>
      <c r="V563" t="str">
        <f t="shared" si="60"/>
        <v>141085TDCME</v>
      </c>
      <c r="W563" t="str">
        <f t="shared" si="61"/>
        <v>100341085TDCME</v>
      </c>
      <c r="X563" t="str">
        <f t="shared" si="62"/>
        <v>0CME</v>
      </c>
    </row>
    <row r="564" spans="3:24" hidden="1" x14ac:dyDescent="0.2">
      <c r="C564">
        <v>1003</v>
      </c>
      <c r="D564" t="s">
        <v>199</v>
      </c>
      <c r="E564" t="s">
        <v>200</v>
      </c>
      <c r="F564" t="s">
        <v>201</v>
      </c>
      <c r="G564" s="1">
        <v>41085</v>
      </c>
      <c r="H564" t="s">
        <v>202</v>
      </c>
      <c r="I564">
        <v>34</v>
      </c>
      <c r="J564">
        <v>6.97</v>
      </c>
      <c r="K564" s="36">
        <v>0</v>
      </c>
      <c r="L564" s="36">
        <v>618.41999999999996</v>
      </c>
      <c r="M564">
        <v>0</v>
      </c>
      <c r="N564" t="s">
        <v>590</v>
      </c>
      <c r="O564" t="s">
        <v>590</v>
      </c>
      <c r="P564" t="s">
        <v>198</v>
      </c>
      <c r="Q564">
        <v>1</v>
      </c>
      <c r="R564" s="116">
        <f t="shared" si="56"/>
        <v>618.41999999999996</v>
      </c>
      <c r="S564">
        <f t="shared" si="57"/>
        <v>4310.3873999999996</v>
      </c>
      <c r="T564" t="str">
        <f t="shared" si="58"/>
        <v>10034108530VME</v>
      </c>
      <c r="U564" t="str">
        <f t="shared" si="59"/>
        <v>14108530VME</v>
      </c>
      <c r="V564" t="str">
        <f t="shared" si="60"/>
        <v>141085TDVME</v>
      </c>
      <c r="W564" t="str">
        <f t="shared" si="61"/>
        <v>100341085TDVME</v>
      </c>
      <c r="X564" t="str">
        <f t="shared" si="62"/>
        <v>0VME</v>
      </c>
    </row>
    <row r="565" spans="3:24" hidden="1" x14ac:dyDescent="0.2">
      <c r="C565">
        <v>1005</v>
      </c>
      <c r="D565" t="s">
        <v>199</v>
      </c>
      <c r="E565" t="s">
        <v>200</v>
      </c>
      <c r="F565" t="s">
        <v>608</v>
      </c>
      <c r="G565" s="1">
        <v>41085</v>
      </c>
      <c r="H565" t="s">
        <v>204</v>
      </c>
      <c r="I565">
        <v>34</v>
      </c>
      <c r="J565">
        <v>6.85</v>
      </c>
      <c r="K565" s="36">
        <v>116369.35</v>
      </c>
      <c r="L565" s="36">
        <v>0</v>
      </c>
      <c r="M565">
        <v>0</v>
      </c>
      <c r="N565" t="s">
        <v>243</v>
      </c>
      <c r="O565" t="s">
        <v>243</v>
      </c>
      <c r="P565" t="s">
        <v>198</v>
      </c>
      <c r="Q565">
        <v>1</v>
      </c>
      <c r="R565" s="116">
        <f t="shared" si="56"/>
        <v>116369.35</v>
      </c>
      <c r="S565">
        <f t="shared" si="57"/>
        <v>797130.04749999999</v>
      </c>
      <c r="T565" t="str">
        <f t="shared" si="58"/>
        <v>10054108530CME</v>
      </c>
      <c r="U565" t="str">
        <f t="shared" si="59"/>
        <v>14108530CME</v>
      </c>
      <c r="V565" t="str">
        <f t="shared" si="60"/>
        <v>141085TDCME</v>
      </c>
      <c r="W565" t="str">
        <f t="shared" si="61"/>
        <v>100541085TDCME</v>
      </c>
      <c r="X565" t="str">
        <f t="shared" si="62"/>
        <v>0CME</v>
      </c>
    </row>
    <row r="566" spans="3:24" hidden="1" x14ac:dyDescent="0.2">
      <c r="C566">
        <v>1005</v>
      </c>
      <c r="D566" t="s">
        <v>199</v>
      </c>
      <c r="E566" t="s">
        <v>200</v>
      </c>
      <c r="F566" t="s">
        <v>608</v>
      </c>
      <c r="G566" s="1">
        <v>41085</v>
      </c>
      <c r="H566" t="s">
        <v>202</v>
      </c>
      <c r="I566">
        <v>34</v>
      </c>
      <c r="J566">
        <v>6.97</v>
      </c>
      <c r="K566" s="36">
        <v>0</v>
      </c>
      <c r="L566" s="36">
        <v>168966.11</v>
      </c>
      <c r="M566">
        <v>0</v>
      </c>
      <c r="N566" t="s">
        <v>243</v>
      </c>
      <c r="O566" t="s">
        <v>243</v>
      </c>
      <c r="P566" t="s">
        <v>198</v>
      </c>
      <c r="Q566">
        <v>1</v>
      </c>
      <c r="R566" s="116">
        <f t="shared" si="56"/>
        <v>168966.11</v>
      </c>
      <c r="S566">
        <f t="shared" si="57"/>
        <v>1177693.7866999998</v>
      </c>
      <c r="T566" t="str">
        <f t="shared" si="58"/>
        <v>10054108530VME</v>
      </c>
      <c r="U566" t="str">
        <f t="shared" si="59"/>
        <v>14108530VME</v>
      </c>
      <c r="V566" t="str">
        <f t="shared" si="60"/>
        <v>141085TDVME</v>
      </c>
      <c r="W566" t="str">
        <f t="shared" si="61"/>
        <v>100541085TDVME</v>
      </c>
      <c r="X566" t="str">
        <f t="shared" si="62"/>
        <v>0VME</v>
      </c>
    </row>
    <row r="567" spans="3:24" hidden="1" x14ac:dyDescent="0.2">
      <c r="C567">
        <v>1005</v>
      </c>
      <c r="D567" t="s">
        <v>199</v>
      </c>
      <c r="E567" t="s">
        <v>226</v>
      </c>
      <c r="F567" t="s">
        <v>612</v>
      </c>
      <c r="G567" s="1">
        <v>41085</v>
      </c>
      <c r="H567" t="s">
        <v>204</v>
      </c>
      <c r="I567">
        <v>34</v>
      </c>
      <c r="J567">
        <v>6.8550000000000004</v>
      </c>
      <c r="K567" s="36">
        <v>387747.43</v>
      </c>
      <c r="L567" s="36">
        <v>0</v>
      </c>
      <c r="M567">
        <v>0</v>
      </c>
      <c r="N567" t="s">
        <v>243</v>
      </c>
      <c r="O567" t="s">
        <v>243</v>
      </c>
      <c r="P567" t="s">
        <v>198</v>
      </c>
      <c r="Q567">
        <v>1</v>
      </c>
      <c r="R567" s="116">
        <f t="shared" si="56"/>
        <v>387747.43</v>
      </c>
      <c r="S567">
        <f t="shared" si="57"/>
        <v>2658008.63265</v>
      </c>
      <c r="T567" t="str">
        <f t="shared" si="58"/>
        <v>10054108531CME</v>
      </c>
      <c r="U567" t="str">
        <f t="shared" si="59"/>
        <v>14108531CME</v>
      </c>
      <c r="V567" t="str">
        <f t="shared" si="60"/>
        <v>141085TDCME</v>
      </c>
      <c r="W567" t="str">
        <f t="shared" si="61"/>
        <v>100541085TDCME</v>
      </c>
      <c r="X567" t="str">
        <f t="shared" si="62"/>
        <v>0CME</v>
      </c>
    </row>
    <row r="568" spans="3:24" hidden="1" x14ac:dyDescent="0.2">
      <c r="C568">
        <v>1005</v>
      </c>
      <c r="D568" t="s">
        <v>199</v>
      </c>
      <c r="E568" t="s">
        <v>226</v>
      </c>
      <c r="F568" t="s">
        <v>612</v>
      </c>
      <c r="G568" s="1">
        <v>41085</v>
      </c>
      <c r="H568" t="s">
        <v>202</v>
      </c>
      <c r="I568">
        <v>34</v>
      </c>
      <c r="J568">
        <v>6.87</v>
      </c>
      <c r="K568" s="36">
        <v>0</v>
      </c>
      <c r="L568" s="36">
        <v>19640</v>
      </c>
      <c r="M568">
        <v>0</v>
      </c>
      <c r="N568" t="s">
        <v>243</v>
      </c>
      <c r="O568" t="s">
        <v>243</v>
      </c>
      <c r="P568" t="s">
        <v>198</v>
      </c>
      <c r="Q568">
        <v>1</v>
      </c>
      <c r="R568" s="116">
        <f t="shared" si="56"/>
        <v>19640</v>
      </c>
      <c r="S568">
        <f t="shared" si="57"/>
        <v>134926.79999999999</v>
      </c>
      <c r="T568" t="str">
        <f t="shared" si="58"/>
        <v>10054108531VME</v>
      </c>
      <c r="U568" t="str">
        <f t="shared" si="59"/>
        <v>14108531VME</v>
      </c>
      <c r="V568" t="str">
        <f t="shared" si="60"/>
        <v>141085TDVME</v>
      </c>
      <c r="W568" t="str">
        <f t="shared" si="61"/>
        <v>100541085TDVME</v>
      </c>
      <c r="X568" t="str">
        <f t="shared" si="62"/>
        <v>0VME</v>
      </c>
    </row>
    <row r="569" spans="3:24" hidden="1" x14ac:dyDescent="0.2">
      <c r="C569">
        <v>1005</v>
      </c>
      <c r="D569" t="s">
        <v>199</v>
      </c>
      <c r="E569" t="s">
        <v>226</v>
      </c>
      <c r="F569" t="s">
        <v>614</v>
      </c>
      <c r="G569" s="1">
        <v>41085</v>
      </c>
      <c r="H569" t="s">
        <v>204</v>
      </c>
      <c r="I569">
        <v>34</v>
      </c>
      <c r="J569">
        <v>6.94</v>
      </c>
      <c r="K569" s="36">
        <v>5200</v>
      </c>
      <c r="L569" s="36">
        <v>0</v>
      </c>
      <c r="M569">
        <v>0</v>
      </c>
      <c r="N569" t="s">
        <v>243</v>
      </c>
      <c r="O569" t="s">
        <v>243</v>
      </c>
      <c r="P569" t="s">
        <v>198</v>
      </c>
      <c r="Q569">
        <v>1</v>
      </c>
      <c r="R569" s="116">
        <f t="shared" si="56"/>
        <v>5200</v>
      </c>
      <c r="S569">
        <f t="shared" si="57"/>
        <v>36088</v>
      </c>
      <c r="T569" t="str">
        <f t="shared" si="58"/>
        <v>10054108531CME</v>
      </c>
      <c r="U569" t="str">
        <f t="shared" si="59"/>
        <v>14108531CME</v>
      </c>
      <c r="V569" t="str">
        <f t="shared" si="60"/>
        <v>141085TDCME</v>
      </c>
      <c r="W569" t="str">
        <f t="shared" si="61"/>
        <v>100541085TDCME</v>
      </c>
      <c r="X569" t="str">
        <f t="shared" si="62"/>
        <v>0CME</v>
      </c>
    </row>
    <row r="570" spans="3:24" hidden="1" x14ac:dyDescent="0.2">
      <c r="C570">
        <v>1005</v>
      </c>
      <c r="D570" t="s">
        <v>199</v>
      </c>
      <c r="E570" t="s">
        <v>226</v>
      </c>
      <c r="F570" t="s">
        <v>614</v>
      </c>
      <c r="G570" s="1">
        <v>41085</v>
      </c>
      <c r="H570" t="s">
        <v>202</v>
      </c>
      <c r="I570">
        <v>34</v>
      </c>
      <c r="J570">
        <v>6.95</v>
      </c>
      <c r="K570" s="36">
        <v>0</v>
      </c>
      <c r="L570" s="36">
        <v>116789.4</v>
      </c>
      <c r="M570">
        <v>0</v>
      </c>
      <c r="N570" t="s">
        <v>243</v>
      </c>
      <c r="O570" t="s">
        <v>243</v>
      </c>
      <c r="P570" t="s">
        <v>198</v>
      </c>
      <c r="Q570">
        <v>1</v>
      </c>
      <c r="R570" s="116">
        <f t="shared" si="56"/>
        <v>116789.4</v>
      </c>
      <c r="S570">
        <f t="shared" si="57"/>
        <v>811686.33</v>
      </c>
      <c r="T570" t="str">
        <f t="shared" si="58"/>
        <v>10054108531VME</v>
      </c>
      <c r="U570" t="str">
        <f t="shared" si="59"/>
        <v>14108531VME</v>
      </c>
      <c r="V570" t="str">
        <f t="shared" si="60"/>
        <v>141085TDVME</v>
      </c>
      <c r="W570" t="str">
        <f t="shared" si="61"/>
        <v>100541085TDVME</v>
      </c>
      <c r="X570" t="str">
        <f t="shared" si="62"/>
        <v>0VME</v>
      </c>
    </row>
    <row r="571" spans="3:24" hidden="1" x14ac:dyDescent="0.2">
      <c r="C571">
        <v>1005</v>
      </c>
      <c r="D571" t="s">
        <v>199</v>
      </c>
      <c r="E571" t="s">
        <v>226</v>
      </c>
      <c r="F571" t="s">
        <v>615</v>
      </c>
      <c r="G571" s="1">
        <v>41085</v>
      </c>
      <c r="H571" t="s">
        <v>204</v>
      </c>
      <c r="I571">
        <v>34</v>
      </c>
      <c r="J571">
        <v>6.95</v>
      </c>
      <c r="K571" s="36">
        <v>44960</v>
      </c>
      <c r="L571" s="36">
        <v>0</v>
      </c>
      <c r="M571">
        <v>0</v>
      </c>
      <c r="N571" t="s">
        <v>243</v>
      </c>
      <c r="O571" t="s">
        <v>243</v>
      </c>
      <c r="P571" t="s">
        <v>198</v>
      </c>
      <c r="Q571">
        <v>1</v>
      </c>
      <c r="R571" s="116">
        <f t="shared" si="56"/>
        <v>44960</v>
      </c>
      <c r="S571">
        <f t="shared" si="57"/>
        <v>312472</v>
      </c>
      <c r="T571" t="str">
        <f t="shared" si="58"/>
        <v>10054108531CME</v>
      </c>
      <c r="U571" t="str">
        <f t="shared" si="59"/>
        <v>14108531CME</v>
      </c>
      <c r="V571" t="str">
        <f t="shared" si="60"/>
        <v>141085TDCME</v>
      </c>
      <c r="W571" t="str">
        <f t="shared" si="61"/>
        <v>100541085TDCME</v>
      </c>
      <c r="X571" t="str">
        <f t="shared" si="62"/>
        <v>0CME</v>
      </c>
    </row>
    <row r="572" spans="3:24" hidden="1" x14ac:dyDescent="0.2">
      <c r="C572">
        <v>1005</v>
      </c>
      <c r="D572" t="s">
        <v>199</v>
      </c>
      <c r="E572" t="s">
        <v>226</v>
      </c>
      <c r="F572" t="s">
        <v>615</v>
      </c>
      <c r="G572" s="1">
        <v>41085</v>
      </c>
      <c r="H572" t="s">
        <v>202</v>
      </c>
      <c r="I572">
        <v>34</v>
      </c>
      <c r="J572">
        <v>6.9550000000000001</v>
      </c>
      <c r="K572" s="36">
        <v>0</v>
      </c>
      <c r="L572" s="36">
        <v>110880</v>
      </c>
      <c r="M572">
        <v>0</v>
      </c>
      <c r="N572" t="s">
        <v>243</v>
      </c>
      <c r="O572" t="s">
        <v>243</v>
      </c>
      <c r="P572" t="s">
        <v>198</v>
      </c>
      <c r="Q572">
        <v>1</v>
      </c>
      <c r="R572" s="116">
        <f t="shared" si="56"/>
        <v>110880</v>
      </c>
      <c r="S572">
        <f t="shared" si="57"/>
        <v>771170.4</v>
      </c>
      <c r="T572" t="str">
        <f t="shared" si="58"/>
        <v>10054108531VME</v>
      </c>
      <c r="U572" t="str">
        <f t="shared" si="59"/>
        <v>14108531VME</v>
      </c>
      <c r="V572" t="str">
        <f t="shared" si="60"/>
        <v>141085TDVME</v>
      </c>
      <c r="W572" t="str">
        <f t="shared" si="61"/>
        <v>100541085TDVME</v>
      </c>
      <c r="X572" t="str">
        <f t="shared" si="62"/>
        <v>0VME</v>
      </c>
    </row>
    <row r="573" spans="3:24" hidden="1" x14ac:dyDescent="0.2">
      <c r="C573">
        <v>1005</v>
      </c>
      <c r="D573" t="s">
        <v>199</v>
      </c>
      <c r="E573" t="s">
        <v>226</v>
      </c>
      <c r="F573" t="s">
        <v>616</v>
      </c>
      <c r="G573" s="1">
        <v>41085</v>
      </c>
      <c r="H573" t="s">
        <v>202</v>
      </c>
      <c r="I573">
        <v>34</v>
      </c>
      <c r="J573">
        <v>6.96</v>
      </c>
      <c r="K573" s="36">
        <v>0</v>
      </c>
      <c r="L573" s="36">
        <v>88521.06</v>
      </c>
      <c r="M573">
        <v>0</v>
      </c>
      <c r="N573" t="s">
        <v>243</v>
      </c>
      <c r="O573" t="s">
        <v>243</v>
      </c>
      <c r="P573" t="s">
        <v>198</v>
      </c>
      <c r="Q573">
        <v>1</v>
      </c>
      <c r="R573" s="116">
        <f t="shared" si="56"/>
        <v>88521.06</v>
      </c>
      <c r="S573">
        <f t="shared" si="57"/>
        <v>616106.57759999996</v>
      </c>
      <c r="T573" t="str">
        <f t="shared" si="58"/>
        <v>10054108531VME</v>
      </c>
      <c r="U573" t="str">
        <f t="shared" si="59"/>
        <v>14108531VME</v>
      </c>
      <c r="V573" t="str">
        <f t="shared" si="60"/>
        <v>141085TDVME</v>
      </c>
      <c r="W573" t="str">
        <f t="shared" si="61"/>
        <v>100541085TDVME</v>
      </c>
      <c r="X573" t="str">
        <f t="shared" si="62"/>
        <v>0VME</v>
      </c>
    </row>
    <row r="574" spans="3:24" hidden="1" x14ac:dyDescent="0.2">
      <c r="C574">
        <v>1005</v>
      </c>
      <c r="D574" t="s">
        <v>199</v>
      </c>
      <c r="E574" t="s">
        <v>226</v>
      </c>
      <c r="F574" t="s">
        <v>617</v>
      </c>
      <c r="G574" s="1">
        <v>41085</v>
      </c>
      <c r="H574" t="s">
        <v>202</v>
      </c>
      <c r="I574">
        <v>34</v>
      </c>
      <c r="J574">
        <v>6.9619999999999997</v>
      </c>
      <c r="K574" s="36">
        <v>0</v>
      </c>
      <c r="L574" s="36">
        <v>24634.9</v>
      </c>
      <c r="M574">
        <v>0</v>
      </c>
      <c r="N574" t="s">
        <v>243</v>
      </c>
      <c r="O574" t="s">
        <v>243</v>
      </c>
      <c r="P574" t="s">
        <v>198</v>
      </c>
      <c r="Q574">
        <v>1</v>
      </c>
      <c r="R574" s="116">
        <f t="shared" si="56"/>
        <v>24634.9</v>
      </c>
      <c r="S574">
        <f t="shared" si="57"/>
        <v>171508.17379999999</v>
      </c>
      <c r="T574" t="str">
        <f t="shared" si="58"/>
        <v>10054108531VME</v>
      </c>
      <c r="U574" t="str">
        <f t="shared" si="59"/>
        <v>14108531VME</v>
      </c>
      <c r="V574" t="str">
        <f t="shared" si="60"/>
        <v>141085TDVME</v>
      </c>
      <c r="W574" t="str">
        <f t="shared" si="61"/>
        <v>100541085TDVME</v>
      </c>
      <c r="X574" t="str">
        <f t="shared" si="62"/>
        <v>0VME</v>
      </c>
    </row>
    <row r="575" spans="3:24" hidden="1" x14ac:dyDescent="0.2">
      <c r="C575">
        <v>1005</v>
      </c>
      <c r="D575" t="s">
        <v>199</v>
      </c>
      <c r="E575" t="s">
        <v>226</v>
      </c>
      <c r="F575" t="s">
        <v>618</v>
      </c>
      <c r="G575" s="1">
        <v>41085</v>
      </c>
      <c r="H575" t="s">
        <v>202</v>
      </c>
      <c r="I575">
        <v>34</v>
      </c>
      <c r="J575">
        <v>6.9630000000000001</v>
      </c>
      <c r="K575" s="36">
        <v>0</v>
      </c>
      <c r="L575" s="36">
        <v>83174.25</v>
      </c>
      <c r="M575">
        <v>0</v>
      </c>
      <c r="N575" t="s">
        <v>243</v>
      </c>
      <c r="O575" t="s">
        <v>243</v>
      </c>
      <c r="P575" t="s">
        <v>198</v>
      </c>
      <c r="Q575">
        <v>1</v>
      </c>
      <c r="R575" s="116">
        <f t="shared" si="56"/>
        <v>83174.25</v>
      </c>
      <c r="S575">
        <f t="shared" si="57"/>
        <v>579142.30275000003</v>
      </c>
      <c r="T575" t="str">
        <f t="shared" si="58"/>
        <v>10054108531VME</v>
      </c>
      <c r="U575" t="str">
        <f t="shared" si="59"/>
        <v>14108531VME</v>
      </c>
      <c r="V575" t="str">
        <f t="shared" si="60"/>
        <v>141085TDVME</v>
      </c>
      <c r="W575" t="str">
        <f t="shared" si="61"/>
        <v>100541085TDVME</v>
      </c>
      <c r="X575" t="str">
        <f t="shared" si="62"/>
        <v>0VME</v>
      </c>
    </row>
    <row r="576" spans="3:24" hidden="1" x14ac:dyDescent="0.2">
      <c r="C576">
        <v>1005</v>
      </c>
      <c r="D576" t="s">
        <v>199</v>
      </c>
      <c r="E576" t="s">
        <v>226</v>
      </c>
      <c r="F576" t="s">
        <v>619</v>
      </c>
      <c r="G576" s="1">
        <v>41085</v>
      </c>
      <c r="H576" t="s">
        <v>202</v>
      </c>
      <c r="I576">
        <v>34</v>
      </c>
      <c r="J576">
        <v>6.9649999999999999</v>
      </c>
      <c r="K576" s="36">
        <v>0</v>
      </c>
      <c r="L576" s="36">
        <v>212998.89</v>
      </c>
      <c r="M576">
        <v>0</v>
      </c>
      <c r="N576" t="s">
        <v>243</v>
      </c>
      <c r="O576" t="s">
        <v>243</v>
      </c>
      <c r="P576" t="s">
        <v>198</v>
      </c>
      <c r="Q576">
        <v>1</v>
      </c>
      <c r="R576" s="116">
        <f t="shared" si="56"/>
        <v>212998.89</v>
      </c>
      <c r="S576">
        <f t="shared" si="57"/>
        <v>1483537.2688500001</v>
      </c>
      <c r="T576" t="str">
        <f t="shared" si="58"/>
        <v>10054108531VME</v>
      </c>
      <c r="U576" t="str">
        <f t="shared" si="59"/>
        <v>14108531VME</v>
      </c>
      <c r="V576" t="str">
        <f t="shared" si="60"/>
        <v>141085TDVME</v>
      </c>
      <c r="W576" t="str">
        <f t="shared" si="61"/>
        <v>100541085TDVME</v>
      </c>
      <c r="X576" t="str">
        <f t="shared" si="62"/>
        <v>0VME</v>
      </c>
    </row>
    <row r="577" spans="3:24" hidden="1" x14ac:dyDescent="0.2">
      <c r="C577">
        <v>1005</v>
      </c>
      <c r="D577" t="s">
        <v>199</v>
      </c>
      <c r="E577" t="s">
        <v>226</v>
      </c>
      <c r="F577" t="s">
        <v>620</v>
      </c>
      <c r="G577" s="1">
        <v>41085</v>
      </c>
      <c r="H577" t="s">
        <v>202</v>
      </c>
      <c r="I577">
        <v>34</v>
      </c>
      <c r="J577">
        <v>6.968</v>
      </c>
      <c r="K577" s="36">
        <v>0</v>
      </c>
      <c r="L577" s="36">
        <v>51445</v>
      </c>
      <c r="M577">
        <v>0</v>
      </c>
      <c r="N577" t="s">
        <v>243</v>
      </c>
      <c r="O577" t="s">
        <v>243</v>
      </c>
      <c r="P577" t="s">
        <v>198</v>
      </c>
      <c r="Q577">
        <v>1</v>
      </c>
      <c r="R577" s="116">
        <f t="shared" si="56"/>
        <v>51445</v>
      </c>
      <c r="S577">
        <f t="shared" si="57"/>
        <v>358468.76</v>
      </c>
      <c r="T577" t="str">
        <f t="shared" si="58"/>
        <v>10054108531VME</v>
      </c>
      <c r="U577" t="str">
        <f t="shared" si="59"/>
        <v>14108531VME</v>
      </c>
      <c r="V577" t="str">
        <f t="shared" si="60"/>
        <v>141085TDVME</v>
      </c>
      <c r="W577" t="str">
        <f t="shared" si="61"/>
        <v>100541085TDVME</v>
      </c>
      <c r="X577" t="str">
        <f t="shared" si="62"/>
        <v>0VME</v>
      </c>
    </row>
    <row r="578" spans="3:24" hidden="1" x14ac:dyDescent="0.2">
      <c r="C578">
        <v>1005</v>
      </c>
      <c r="D578" t="s">
        <v>199</v>
      </c>
      <c r="E578" t="s">
        <v>226</v>
      </c>
      <c r="F578" t="s">
        <v>621</v>
      </c>
      <c r="G578" s="1">
        <v>41085</v>
      </c>
      <c r="H578" t="s">
        <v>202</v>
      </c>
      <c r="I578">
        <v>34</v>
      </c>
      <c r="J578">
        <v>6.97</v>
      </c>
      <c r="K578" s="36">
        <v>0</v>
      </c>
      <c r="L578" s="36">
        <v>1029647.22</v>
      </c>
      <c r="M578">
        <v>0</v>
      </c>
      <c r="N578" t="s">
        <v>243</v>
      </c>
      <c r="O578" t="s">
        <v>243</v>
      </c>
      <c r="P578" t="s">
        <v>198</v>
      </c>
      <c r="Q578">
        <v>1</v>
      </c>
      <c r="R578" s="116">
        <f t="shared" si="56"/>
        <v>1029647.22</v>
      </c>
      <c r="S578">
        <f t="shared" si="57"/>
        <v>7176641.1233999999</v>
      </c>
      <c r="T578" t="str">
        <f t="shared" si="58"/>
        <v>10054108531VME</v>
      </c>
      <c r="U578" t="str">
        <f t="shared" si="59"/>
        <v>14108531VME</v>
      </c>
      <c r="V578" t="str">
        <f t="shared" si="60"/>
        <v>141085TDVME</v>
      </c>
      <c r="W578" t="str">
        <f t="shared" si="61"/>
        <v>100541085TDVME</v>
      </c>
      <c r="X578" t="str">
        <f t="shared" si="62"/>
        <v>0VME</v>
      </c>
    </row>
    <row r="579" spans="3:24" hidden="1" x14ac:dyDescent="0.2">
      <c r="C579">
        <v>1005</v>
      </c>
      <c r="D579" t="s">
        <v>199</v>
      </c>
      <c r="E579" t="s">
        <v>227</v>
      </c>
      <c r="F579" t="s">
        <v>904</v>
      </c>
      <c r="G579" s="1">
        <v>41085</v>
      </c>
      <c r="H579" t="s">
        <v>202</v>
      </c>
      <c r="I579">
        <v>34</v>
      </c>
      <c r="J579">
        <v>6.9595000000000002</v>
      </c>
      <c r="K579" s="36">
        <v>0</v>
      </c>
      <c r="L579" s="36">
        <v>1500000</v>
      </c>
      <c r="M579">
        <v>1017</v>
      </c>
      <c r="N579" t="s">
        <v>243</v>
      </c>
      <c r="O579" t="s">
        <v>243</v>
      </c>
      <c r="P579" t="s">
        <v>198</v>
      </c>
      <c r="Q579">
        <v>1</v>
      </c>
      <c r="R579" s="116">
        <f t="shared" si="56"/>
        <v>1500000</v>
      </c>
      <c r="S579">
        <f t="shared" si="57"/>
        <v>10439250</v>
      </c>
      <c r="T579" t="str">
        <f t="shared" si="58"/>
        <v>10054108532VME</v>
      </c>
      <c r="U579" t="str">
        <f t="shared" si="59"/>
        <v>14108532VME</v>
      </c>
      <c r="V579" t="str">
        <f t="shared" si="60"/>
        <v>141085TDVME</v>
      </c>
      <c r="W579" t="str">
        <f t="shared" si="61"/>
        <v>100541085TDVME</v>
      </c>
      <c r="X579" t="str">
        <f t="shared" si="62"/>
        <v>1017VME</v>
      </c>
    </row>
    <row r="580" spans="3:24" hidden="1" x14ac:dyDescent="0.2">
      <c r="C580">
        <v>1005</v>
      </c>
      <c r="D580" t="s">
        <v>199</v>
      </c>
      <c r="E580" t="s">
        <v>200</v>
      </c>
      <c r="F580" t="s">
        <v>610</v>
      </c>
      <c r="G580" s="1">
        <v>41085</v>
      </c>
      <c r="H580" t="s">
        <v>204</v>
      </c>
      <c r="I580">
        <v>34</v>
      </c>
      <c r="J580">
        <v>6.85</v>
      </c>
      <c r="K580" s="36">
        <v>23218.38</v>
      </c>
      <c r="L580" s="36">
        <v>0</v>
      </c>
      <c r="M580">
        <v>0</v>
      </c>
      <c r="N580" t="s">
        <v>348</v>
      </c>
      <c r="O580" t="s">
        <v>348</v>
      </c>
      <c r="P580" t="s">
        <v>198</v>
      </c>
      <c r="Q580">
        <v>1</v>
      </c>
      <c r="R580" s="116">
        <f t="shared" si="56"/>
        <v>23218.38</v>
      </c>
      <c r="S580">
        <f t="shared" si="57"/>
        <v>159045.90299999999</v>
      </c>
      <c r="T580" t="str">
        <f t="shared" si="58"/>
        <v>10054108530CME</v>
      </c>
      <c r="U580" t="str">
        <f t="shared" si="59"/>
        <v>14108530CME</v>
      </c>
      <c r="V580" t="str">
        <f t="shared" si="60"/>
        <v>141085TDCME</v>
      </c>
      <c r="W580" t="str">
        <f t="shared" si="61"/>
        <v>100541085TDCME</v>
      </c>
      <c r="X580" t="str">
        <f t="shared" si="62"/>
        <v>0CME</v>
      </c>
    </row>
    <row r="581" spans="3:24" hidden="1" x14ac:dyDescent="0.2">
      <c r="C581">
        <v>1005</v>
      </c>
      <c r="D581" t="s">
        <v>199</v>
      </c>
      <c r="E581" t="s">
        <v>200</v>
      </c>
      <c r="F581" t="s">
        <v>610</v>
      </c>
      <c r="G581" s="1">
        <v>41085</v>
      </c>
      <c r="H581" t="s">
        <v>202</v>
      </c>
      <c r="I581">
        <v>34</v>
      </c>
      <c r="J581">
        <v>6.97</v>
      </c>
      <c r="K581" s="36">
        <v>0</v>
      </c>
      <c r="L581" s="36">
        <v>80342.41</v>
      </c>
      <c r="M581">
        <v>0</v>
      </c>
      <c r="N581" t="s">
        <v>348</v>
      </c>
      <c r="O581" t="s">
        <v>348</v>
      </c>
      <c r="P581" t="s">
        <v>198</v>
      </c>
      <c r="Q581">
        <v>1</v>
      </c>
      <c r="R581" s="116">
        <f t="shared" si="56"/>
        <v>80342.41</v>
      </c>
      <c r="S581">
        <f t="shared" si="57"/>
        <v>559986.59770000004</v>
      </c>
      <c r="T581" t="str">
        <f t="shared" si="58"/>
        <v>10054108530VME</v>
      </c>
      <c r="U581" t="str">
        <f t="shared" si="59"/>
        <v>14108530VME</v>
      </c>
      <c r="V581" t="str">
        <f t="shared" si="60"/>
        <v>141085TDVME</v>
      </c>
      <c r="W581" t="str">
        <f t="shared" si="61"/>
        <v>100541085TDVME</v>
      </c>
      <c r="X581" t="str">
        <f t="shared" si="62"/>
        <v>0VME</v>
      </c>
    </row>
    <row r="582" spans="3:24" hidden="1" x14ac:dyDescent="0.2">
      <c r="C582">
        <v>1005</v>
      </c>
      <c r="D582" t="s">
        <v>199</v>
      </c>
      <c r="E582" t="s">
        <v>226</v>
      </c>
      <c r="F582" t="s">
        <v>613</v>
      </c>
      <c r="G582" s="1">
        <v>41085</v>
      </c>
      <c r="H582" t="s">
        <v>202</v>
      </c>
      <c r="I582">
        <v>34</v>
      </c>
      <c r="J582">
        <v>6.88</v>
      </c>
      <c r="K582" s="36">
        <v>0</v>
      </c>
      <c r="L582" s="36">
        <v>7000</v>
      </c>
      <c r="M582">
        <v>0</v>
      </c>
      <c r="N582" t="s">
        <v>348</v>
      </c>
      <c r="O582" t="s">
        <v>348</v>
      </c>
      <c r="P582" t="s">
        <v>198</v>
      </c>
      <c r="Q582">
        <v>1</v>
      </c>
      <c r="R582" s="116">
        <f t="shared" si="56"/>
        <v>7000</v>
      </c>
      <c r="S582">
        <f t="shared" si="57"/>
        <v>48160</v>
      </c>
      <c r="T582" t="str">
        <f t="shared" si="58"/>
        <v>10054108531VME</v>
      </c>
      <c r="U582" t="str">
        <f t="shared" si="59"/>
        <v>14108531VME</v>
      </c>
      <c r="V582" t="str">
        <f t="shared" si="60"/>
        <v>141085TDVME</v>
      </c>
      <c r="W582" t="str">
        <f t="shared" si="61"/>
        <v>100541085TDVME</v>
      </c>
      <c r="X582" t="str">
        <f t="shared" si="62"/>
        <v>0VME</v>
      </c>
    </row>
    <row r="583" spans="3:24" hidden="1" x14ac:dyDescent="0.2">
      <c r="C583">
        <v>1005</v>
      </c>
      <c r="D583" t="s">
        <v>199</v>
      </c>
      <c r="E583" t="s">
        <v>226</v>
      </c>
      <c r="F583" t="s">
        <v>624</v>
      </c>
      <c r="G583" s="1">
        <v>41085</v>
      </c>
      <c r="H583" t="s">
        <v>202</v>
      </c>
      <c r="I583">
        <v>34</v>
      </c>
      <c r="J583">
        <v>6.95</v>
      </c>
      <c r="K583" s="36">
        <v>0</v>
      </c>
      <c r="L583" s="36">
        <v>10400</v>
      </c>
      <c r="M583">
        <v>0</v>
      </c>
      <c r="N583" t="s">
        <v>348</v>
      </c>
      <c r="O583" t="s">
        <v>348</v>
      </c>
      <c r="P583" t="s">
        <v>198</v>
      </c>
      <c r="Q583">
        <v>1</v>
      </c>
      <c r="R583" s="116">
        <f t="shared" si="56"/>
        <v>10400</v>
      </c>
      <c r="S583">
        <f t="shared" si="57"/>
        <v>72280</v>
      </c>
      <c r="T583" t="str">
        <f t="shared" si="58"/>
        <v>10054108531VME</v>
      </c>
      <c r="U583" t="str">
        <f t="shared" si="59"/>
        <v>14108531VME</v>
      </c>
      <c r="V583" t="str">
        <f t="shared" si="60"/>
        <v>141085TDVME</v>
      </c>
      <c r="W583" t="str">
        <f t="shared" si="61"/>
        <v>100541085TDVME</v>
      </c>
      <c r="X583" t="str">
        <f t="shared" si="62"/>
        <v>0VME</v>
      </c>
    </row>
    <row r="584" spans="3:24" hidden="1" x14ac:dyDescent="0.2">
      <c r="C584">
        <v>1005</v>
      </c>
      <c r="D584" t="s">
        <v>199</v>
      </c>
      <c r="E584" t="s">
        <v>226</v>
      </c>
      <c r="F584" t="s">
        <v>843</v>
      </c>
      <c r="G584" s="1">
        <v>41085</v>
      </c>
      <c r="H584" t="s">
        <v>202</v>
      </c>
      <c r="I584">
        <v>34</v>
      </c>
      <c r="J584">
        <v>6.96</v>
      </c>
      <c r="K584" s="36">
        <v>0</v>
      </c>
      <c r="L584" s="36">
        <v>23000</v>
      </c>
      <c r="M584">
        <v>0</v>
      </c>
      <c r="N584" t="s">
        <v>348</v>
      </c>
      <c r="O584" t="s">
        <v>348</v>
      </c>
      <c r="P584" t="s">
        <v>198</v>
      </c>
      <c r="Q584">
        <v>1</v>
      </c>
      <c r="R584" s="116">
        <f t="shared" ref="R584:R647" si="63">+L584+K584</f>
        <v>23000</v>
      </c>
      <c r="S584">
        <f t="shared" ref="S584:S647" si="64">+R584*J584</f>
        <v>160080</v>
      </c>
      <c r="T584" t="str">
        <f t="shared" ref="T584:T647" si="65">+C584&amp;G584&amp;E584&amp;H584</f>
        <v>10054108531VME</v>
      </c>
      <c r="U584" t="str">
        <f t="shared" ref="U584:U647" si="66">IF(C584=10001,"4"&amp;G584&amp;E584&amp;H584,LEFT(C584,1)&amp;G584&amp;E584&amp;H584)</f>
        <v>14108531VME</v>
      </c>
      <c r="V584" t="str">
        <f t="shared" ref="V584:V647" si="67">+LEFT(C584,1)&amp;G584&amp;IF(OR(E584="30",E584="31",E584="32"),"TD","")&amp;H584</f>
        <v>141085TDVME</v>
      </c>
      <c r="W584" t="str">
        <f t="shared" ref="W584:W647" si="68">C584&amp;G584&amp;IF(OR(E584="30",E584="31",E584="32"),"TD","")&amp;H584</f>
        <v>100541085TDVME</v>
      </c>
      <c r="X584" t="str">
        <f t="shared" ref="X584:X647" si="69">M584&amp;H584</f>
        <v>0VME</v>
      </c>
    </row>
    <row r="585" spans="3:24" hidden="1" x14ac:dyDescent="0.2">
      <c r="C585">
        <v>1005</v>
      </c>
      <c r="D585" t="s">
        <v>199</v>
      </c>
      <c r="E585" t="s">
        <v>200</v>
      </c>
      <c r="F585" t="s">
        <v>622</v>
      </c>
      <c r="G585" s="1">
        <v>41085</v>
      </c>
      <c r="H585" t="s">
        <v>204</v>
      </c>
      <c r="I585">
        <v>34</v>
      </c>
      <c r="J585">
        <v>6.85</v>
      </c>
      <c r="K585" s="36">
        <v>25</v>
      </c>
      <c r="L585" s="36">
        <v>0</v>
      </c>
      <c r="M585">
        <v>0</v>
      </c>
      <c r="N585" t="s">
        <v>430</v>
      </c>
      <c r="O585" t="s">
        <v>430</v>
      </c>
      <c r="P585" t="s">
        <v>198</v>
      </c>
      <c r="Q585">
        <v>1</v>
      </c>
      <c r="R585" s="116">
        <f t="shared" si="63"/>
        <v>25</v>
      </c>
      <c r="S585">
        <f t="shared" si="64"/>
        <v>171.25</v>
      </c>
      <c r="T585" t="str">
        <f t="shared" si="65"/>
        <v>10054108530CME</v>
      </c>
      <c r="U585" t="str">
        <f t="shared" si="66"/>
        <v>14108530CME</v>
      </c>
      <c r="V585" t="str">
        <f t="shared" si="67"/>
        <v>141085TDCME</v>
      </c>
      <c r="W585" t="str">
        <f t="shared" si="68"/>
        <v>100541085TDCME</v>
      </c>
      <c r="X585" t="str">
        <f t="shared" si="69"/>
        <v>0CME</v>
      </c>
    </row>
    <row r="586" spans="3:24" hidden="1" x14ac:dyDescent="0.2">
      <c r="C586">
        <v>1005</v>
      </c>
      <c r="D586" t="s">
        <v>199</v>
      </c>
      <c r="E586" t="s">
        <v>200</v>
      </c>
      <c r="F586" t="s">
        <v>622</v>
      </c>
      <c r="G586" s="1">
        <v>41085</v>
      </c>
      <c r="H586" t="s">
        <v>202</v>
      </c>
      <c r="I586">
        <v>34</v>
      </c>
      <c r="J586">
        <v>6.97</v>
      </c>
      <c r="K586" s="36">
        <v>0</v>
      </c>
      <c r="L586" s="36">
        <v>101.36</v>
      </c>
      <c r="M586">
        <v>0</v>
      </c>
      <c r="N586" t="s">
        <v>430</v>
      </c>
      <c r="O586" t="s">
        <v>430</v>
      </c>
      <c r="P586" t="s">
        <v>198</v>
      </c>
      <c r="Q586">
        <v>1</v>
      </c>
      <c r="R586" s="116">
        <f t="shared" si="63"/>
        <v>101.36</v>
      </c>
      <c r="S586">
        <f t="shared" si="64"/>
        <v>706.47919999999999</v>
      </c>
      <c r="T586" t="str">
        <f t="shared" si="65"/>
        <v>10054108530VME</v>
      </c>
      <c r="U586" t="str">
        <f t="shared" si="66"/>
        <v>14108530VME</v>
      </c>
      <c r="V586" t="str">
        <f t="shared" si="67"/>
        <v>141085TDVME</v>
      </c>
      <c r="W586" t="str">
        <f t="shared" si="68"/>
        <v>100541085TDVME</v>
      </c>
      <c r="X586" t="str">
        <f t="shared" si="69"/>
        <v>0VME</v>
      </c>
    </row>
    <row r="587" spans="3:24" hidden="1" x14ac:dyDescent="0.2">
      <c r="C587">
        <v>1005</v>
      </c>
      <c r="D587" t="s">
        <v>199</v>
      </c>
      <c r="E587" t="s">
        <v>200</v>
      </c>
      <c r="F587" t="s">
        <v>625</v>
      </c>
      <c r="G587" s="1">
        <v>41085</v>
      </c>
      <c r="H587" t="s">
        <v>204</v>
      </c>
      <c r="I587">
        <v>34</v>
      </c>
      <c r="J587">
        <v>6.85</v>
      </c>
      <c r="K587" s="36">
        <v>4543.1400000000003</v>
      </c>
      <c r="L587" s="36">
        <v>0</v>
      </c>
      <c r="M587">
        <v>0</v>
      </c>
      <c r="N587" t="s">
        <v>453</v>
      </c>
      <c r="O587" t="s">
        <v>453</v>
      </c>
      <c r="P587" t="s">
        <v>198</v>
      </c>
      <c r="Q587">
        <v>1</v>
      </c>
      <c r="R587" s="116">
        <f t="shared" si="63"/>
        <v>4543.1400000000003</v>
      </c>
      <c r="S587">
        <f t="shared" si="64"/>
        <v>31120.509000000002</v>
      </c>
      <c r="T587" t="str">
        <f t="shared" si="65"/>
        <v>10054108530CME</v>
      </c>
      <c r="U587" t="str">
        <f t="shared" si="66"/>
        <v>14108530CME</v>
      </c>
      <c r="V587" t="str">
        <f t="shared" si="67"/>
        <v>141085TDCME</v>
      </c>
      <c r="W587" t="str">
        <f t="shared" si="68"/>
        <v>100541085TDCME</v>
      </c>
      <c r="X587" t="str">
        <f t="shared" si="69"/>
        <v>0CME</v>
      </c>
    </row>
    <row r="588" spans="3:24" hidden="1" x14ac:dyDescent="0.2">
      <c r="C588">
        <v>1005</v>
      </c>
      <c r="D588" t="s">
        <v>199</v>
      </c>
      <c r="E588" t="s">
        <v>200</v>
      </c>
      <c r="F588" t="s">
        <v>625</v>
      </c>
      <c r="G588" s="1">
        <v>41085</v>
      </c>
      <c r="H588" t="s">
        <v>202</v>
      </c>
      <c r="I588">
        <v>34</v>
      </c>
      <c r="J588">
        <v>6.97</v>
      </c>
      <c r="K588" s="36">
        <v>0</v>
      </c>
      <c r="L588" s="36">
        <v>3187.66</v>
      </c>
      <c r="M588">
        <v>0</v>
      </c>
      <c r="N588" t="s">
        <v>453</v>
      </c>
      <c r="O588" t="s">
        <v>453</v>
      </c>
      <c r="P588" t="s">
        <v>198</v>
      </c>
      <c r="Q588">
        <v>1</v>
      </c>
      <c r="R588" s="116">
        <f t="shared" si="63"/>
        <v>3187.66</v>
      </c>
      <c r="S588">
        <f t="shared" si="64"/>
        <v>22217.990199999997</v>
      </c>
      <c r="T588" t="str">
        <f t="shared" si="65"/>
        <v>10054108530VME</v>
      </c>
      <c r="U588" t="str">
        <f t="shared" si="66"/>
        <v>14108530VME</v>
      </c>
      <c r="V588" t="str">
        <f t="shared" si="67"/>
        <v>141085TDVME</v>
      </c>
      <c r="W588" t="str">
        <f t="shared" si="68"/>
        <v>100541085TDVME</v>
      </c>
      <c r="X588" t="str">
        <f t="shared" si="69"/>
        <v>0VME</v>
      </c>
    </row>
    <row r="589" spans="3:24" hidden="1" x14ac:dyDescent="0.2">
      <c r="C589">
        <v>1005</v>
      </c>
      <c r="D589" t="s">
        <v>199</v>
      </c>
      <c r="E589" t="s">
        <v>200</v>
      </c>
      <c r="F589" t="s">
        <v>611</v>
      </c>
      <c r="G589" s="1">
        <v>41085</v>
      </c>
      <c r="H589" t="s">
        <v>202</v>
      </c>
      <c r="I589">
        <v>34</v>
      </c>
      <c r="J589">
        <v>6.97</v>
      </c>
      <c r="K589" s="36">
        <v>0</v>
      </c>
      <c r="L589" s="36">
        <v>449.26</v>
      </c>
      <c r="M589">
        <v>0</v>
      </c>
      <c r="N589" t="s">
        <v>473</v>
      </c>
      <c r="O589" t="s">
        <v>473</v>
      </c>
      <c r="P589" t="s">
        <v>198</v>
      </c>
      <c r="Q589">
        <v>1</v>
      </c>
      <c r="R589" s="116">
        <f t="shared" si="63"/>
        <v>449.26</v>
      </c>
      <c r="S589">
        <f t="shared" si="64"/>
        <v>3131.3422</v>
      </c>
      <c r="T589" t="str">
        <f t="shared" si="65"/>
        <v>10054108530VME</v>
      </c>
      <c r="U589" t="str">
        <f t="shared" si="66"/>
        <v>14108530VME</v>
      </c>
      <c r="V589" t="str">
        <f t="shared" si="67"/>
        <v>141085TDVME</v>
      </c>
      <c r="W589" t="str">
        <f t="shared" si="68"/>
        <v>100541085TDVME</v>
      </c>
      <c r="X589" t="str">
        <f t="shared" si="69"/>
        <v>0VME</v>
      </c>
    </row>
    <row r="590" spans="3:24" hidden="1" x14ac:dyDescent="0.2">
      <c r="C590">
        <v>1005</v>
      </c>
      <c r="D590" t="s">
        <v>199</v>
      </c>
      <c r="E590" t="s">
        <v>200</v>
      </c>
      <c r="F590" t="s">
        <v>611</v>
      </c>
      <c r="G590" s="1">
        <v>41085</v>
      </c>
      <c r="H590" t="s">
        <v>204</v>
      </c>
      <c r="I590">
        <v>34</v>
      </c>
      <c r="J590">
        <v>6.85</v>
      </c>
      <c r="K590" s="36">
        <v>5260.2</v>
      </c>
      <c r="L590" s="36">
        <v>0</v>
      </c>
      <c r="M590">
        <v>0</v>
      </c>
      <c r="N590" t="s">
        <v>495</v>
      </c>
      <c r="O590" t="s">
        <v>495</v>
      </c>
      <c r="P590" t="s">
        <v>198</v>
      </c>
      <c r="Q590">
        <v>1</v>
      </c>
      <c r="R590" s="116">
        <f t="shared" si="63"/>
        <v>5260.2</v>
      </c>
      <c r="S590">
        <f t="shared" si="64"/>
        <v>36032.369999999995</v>
      </c>
      <c r="T590" t="str">
        <f t="shared" si="65"/>
        <v>10054108530CME</v>
      </c>
      <c r="U590" t="str">
        <f t="shared" si="66"/>
        <v>14108530CME</v>
      </c>
      <c r="V590" t="str">
        <f t="shared" si="67"/>
        <v>141085TDCME</v>
      </c>
      <c r="W590" t="str">
        <f t="shared" si="68"/>
        <v>100541085TDCME</v>
      </c>
      <c r="X590" t="str">
        <f t="shared" si="69"/>
        <v>0CME</v>
      </c>
    </row>
    <row r="591" spans="3:24" hidden="1" x14ac:dyDescent="0.2">
      <c r="C591">
        <v>1005</v>
      </c>
      <c r="D591" t="s">
        <v>199</v>
      </c>
      <c r="E591" t="s">
        <v>200</v>
      </c>
      <c r="F591" t="s">
        <v>609</v>
      </c>
      <c r="G591" s="1">
        <v>41085</v>
      </c>
      <c r="H591" t="s">
        <v>202</v>
      </c>
      <c r="I591">
        <v>34</v>
      </c>
      <c r="J591">
        <v>6.97</v>
      </c>
      <c r="K591" s="36">
        <v>0</v>
      </c>
      <c r="L591" s="36">
        <v>16469.490000000002</v>
      </c>
      <c r="M591">
        <v>0</v>
      </c>
      <c r="N591" t="s">
        <v>495</v>
      </c>
      <c r="O591" t="s">
        <v>495</v>
      </c>
      <c r="P591" t="s">
        <v>198</v>
      </c>
      <c r="Q591">
        <v>1</v>
      </c>
      <c r="R591" s="116">
        <f t="shared" si="63"/>
        <v>16469.490000000002</v>
      </c>
      <c r="S591">
        <f t="shared" si="64"/>
        <v>114792.3453</v>
      </c>
      <c r="T591" t="str">
        <f t="shared" si="65"/>
        <v>10054108530VME</v>
      </c>
      <c r="U591" t="str">
        <f t="shared" si="66"/>
        <v>14108530VME</v>
      </c>
      <c r="V591" t="str">
        <f t="shared" si="67"/>
        <v>141085TDVME</v>
      </c>
      <c r="W591" t="str">
        <f t="shared" si="68"/>
        <v>100541085TDVME</v>
      </c>
      <c r="X591" t="str">
        <f t="shared" si="69"/>
        <v>0VME</v>
      </c>
    </row>
    <row r="592" spans="3:24" hidden="1" x14ac:dyDescent="0.2">
      <c r="C592">
        <v>1005</v>
      </c>
      <c r="D592" t="s">
        <v>199</v>
      </c>
      <c r="E592" t="s">
        <v>200</v>
      </c>
      <c r="F592" t="s">
        <v>609</v>
      </c>
      <c r="G592" s="1">
        <v>41085</v>
      </c>
      <c r="H592" t="s">
        <v>204</v>
      </c>
      <c r="I592">
        <v>34</v>
      </c>
      <c r="J592">
        <v>6.85</v>
      </c>
      <c r="K592" s="36">
        <v>428.24</v>
      </c>
      <c r="L592" s="36">
        <v>0</v>
      </c>
      <c r="M592">
        <v>0</v>
      </c>
      <c r="N592" t="s">
        <v>590</v>
      </c>
      <c r="O592" t="s">
        <v>590</v>
      </c>
      <c r="P592" t="s">
        <v>198</v>
      </c>
      <c r="Q592">
        <v>1</v>
      </c>
      <c r="R592" s="116">
        <f t="shared" si="63"/>
        <v>428.24</v>
      </c>
      <c r="S592">
        <f t="shared" si="64"/>
        <v>2933.444</v>
      </c>
      <c r="T592" t="str">
        <f t="shared" si="65"/>
        <v>10054108530CME</v>
      </c>
      <c r="U592" t="str">
        <f t="shared" si="66"/>
        <v>14108530CME</v>
      </c>
      <c r="V592" t="str">
        <f t="shared" si="67"/>
        <v>141085TDCME</v>
      </c>
      <c r="W592" t="str">
        <f t="shared" si="68"/>
        <v>100541085TDCME</v>
      </c>
      <c r="X592" t="str">
        <f t="shared" si="69"/>
        <v>0CME</v>
      </c>
    </row>
    <row r="593" spans="3:24" hidden="1" x14ac:dyDescent="0.2">
      <c r="C593">
        <v>1005</v>
      </c>
      <c r="D593" t="s">
        <v>199</v>
      </c>
      <c r="E593" t="s">
        <v>200</v>
      </c>
      <c r="F593" t="s">
        <v>623</v>
      </c>
      <c r="G593" s="1">
        <v>41085</v>
      </c>
      <c r="H593" t="s">
        <v>202</v>
      </c>
      <c r="I593">
        <v>34</v>
      </c>
      <c r="J593">
        <v>6.97</v>
      </c>
      <c r="K593" s="36">
        <v>0</v>
      </c>
      <c r="L593" s="36">
        <v>3339.78</v>
      </c>
      <c r="M593">
        <v>0</v>
      </c>
      <c r="N593" t="s">
        <v>590</v>
      </c>
      <c r="O593" t="s">
        <v>590</v>
      </c>
      <c r="P593" t="s">
        <v>198</v>
      </c>
      <c r="Q593">
        <v>1</v>
      </c>
      <c r="R593" s="116">
        <f t="shared" si="63"/>
        <v>3339.78</v>
      </c>
      <c r="S593">
        <f t="shared" si="64"/>
        <v>23278.266599999999</v>
      </c>
      <c r="T593" t="str">
        <f t="shared" si="65"/>
        <v>10054108530VME</v>
      </c>
      <c r="U593" t="str">
        <f t="shared" si="66"/>
        <v>14108530VME</v>
      </c>
      <c r="V593" t="str">
        <f t="shared" si="67"/>
        <v>141085TDVME</v>
      </c>
      <c r="W593" t="str">
        <f t="shared" si="68"/>
        <v>100541085TDVME</v>
      </c>
      <c r="X593" t="str">
        <f t="shared" si="69"/>
        <v>0VME</v>
      </c>
    </row>
    <row r="594" spans="3:24" hidden="1" x14ac:dyDescent="0.2">
      <c r="C594">
        <v>1007</v>
      </c>
      <c r="D594" t="s">
        <v>199</v>
      </c>
      <c r="E594" t="s">
        <v>200</v>
      </c>
      <c r="F594" t="s">
        <v>905</v>
      </c>
      <c r="G594" s="1">
        <v>41085</v>
      </c>
      <c r="H594" t="s">
        <v>204</v>
      </c>
      <c r="I594">
        <v>34</v>
      </c>
      <c r="J594">
        <v>6.85</v>
      </c>
      <c r="K594" s="36">
        <v>215.81</v>
      </c>
      <c r="L594" s="36">
        <v>0</v>
      </c>
      <c r="M594">
        <v>0</v>
      </c>
      <c r="N594" t="s">
        <v>495</v>
      </c>
      <c r="O594" t="s">
        <v>495</v>
      </c>
      <c r="P594" t="s">
        <v>198</v>
      </c>
      <c r="Q594">
        <v>1</v>
      </c>
      <c r="R594" s="116">
        <f t="shared" si="63"/>
        <v>215.81</v>
      </c>
      <c r="S594">
        <f t="shared" si="64"/>
        <v>1478.2984999999999</v>
      </c>
      <c r="T594" t="str">
        <f t="shared" si="65"/>
        <v>10074108530CME</v>
      </c>
      <c r="U594" t="str">
        <f t="shared" si="66"/>
        <v>14108530CME</v>
      </c>
      <c r="V594" t="str">
        <f t="shared" si="67"/>
        <v>141085TDCME</v>
      </c>
      <c r="W594" t="str">
        <f t="shared" si="68"/>
        <v>100741085TDCME</v>
      </c>
      <c r="X594" t="str">
        <f t="shared" si="69"/>
        <v>0CME</v>
      </c>
    </row>
    <row r="595" spans="3:24" hidden="1" x14ac:dyDescent="0.2">
      <c r="C595">
        <v>1007</v>
      </c>
      <c r="D595" t="s">
        <v>199</v>
      </c>
      <c r="E595" t="s">
        <v>200</v>
      </c>
      <c r="F595" t="s">
        <v>906</v>
      </c>
      <c r="G595" s="1">
        <v>41085</v>
      </c>
      <c r="H595" t="s">
        <v>202</v>
      </c>
      <c r="I595">
        <v>34</v>
      </c>
      <c r="J595">
        <v>6.97</v>
      </c>
      <c r="K595" s="36">
        <v>0</v>
      </c>
      <c r="L595" s="36">
        <v>13208.41</v>
      </c>
      <c r="M595">
        <v>0</v>
      </c>
      <c r="N595" t="s">
        <v>495</v>
      </c>
      <c r="O595" t="s">
        <v>495</v>
      </c>
      <c r="P595" t="s">
        <v>198</v>
      </c>
      <c r="Q595">
        <v>1</v>
      </c>
      <c r="R595" s="116">
        <f t="shared" si="63"/>
        <v>13208.41</v>
      </c>
      <c r="S595">
        <f t="shared" si="64"/>
        <v>92062.617700000003</v>
      </c>
      <c r="T595" t="str">
        <f t="shared" si="65"/>
        <v>10074108530VME</v>
      </c>
      <c r="U595" t="str">
        <f t="shared" si="66"/>
        <v>14108530VME</v>
      </c>
      <c r="V595" t="str">
        <f t="shared" si="67"/>
        <v>141085TDVME</v>
      </c>
      <c r="W595" t="str">
        <f t="shared" si="68"/>
        <v>100741085TDVME</v>
      </c>
      <c r="X595" t="str">
        <f t="shared" si="69"/>
        <v>0VME</v>
      </c>
    </row>
    <row r="596" spans="3:24" hidden="1" x14ac:dyDescent="0.2">
      <c r="C596">
        <v>1007</v>
      </c>
      <c r="D596" t="s">
        <v>199</v>
      </c>
      <c r="E596" t="s">
        <v>200</v>
      </c>
      <c r="F596" t="s">
        <v>907</v>
      </c>
      <c r="G596" s="1">
        <v>41085</v>
      </c>
      <c r="H596" t="s">
        <v>202</v>
      </c>
      <c r="I596">
        <v>34</v>
      </c>
      <c r="J596">
        <v>6.97</v>
      </c>
      <c r="K596" s="36">
        <v>0</v>
      </c>
      <c r="L596" s="36">
        <v>8817.0400000000009</v>
      </c>
      <c r="M596">
        <v>0</v>
      </c>
      <c r="N596" t="s">
        <v>495</v>
      </c>
      <c r="O596" t="s">
        <v>495</v>
      </c>
      <c r="P596" t="s">
        <v>198</v>
      </c>
      <c r="Q596">
        <v>1</v>
      </c>
      <c r="R596" s="116">
        <f t="shared" si="63"/>
        <v>8817.0400000000009</v>
      </c>
      <c r="S596">
        <f t="shared" si="64"/>
        <v>61454.768800000005</v>
      </c>
      <c r="T596" t="str">
        <f t="shared" si="65"/>
        <v>10074108530VME</v>
      </c>
      <c r="U596" t="str">
        <f t="shared" si="66"/>
        <v>14108530VME</v>
      </c>
      <c r="V596" t="str">
        <f t="shared" si="67"/>
        <v>141085TDVME</v>
      </c>
      <c r="W596" t="str">
        <f t="shared" si="68"/>
        <v>100741085TDVME</v>
      </c>
      <c r="X596" t="str">
        <f t="shared" si="69"/>
        <v>0VME</v>
      </c>
    </row>
    <row r="597" spans="3:24" hidden="1" x14ac:dyDescent="0.2">
      <c r="C597">
        <v>1007</v>
      </c>
      <c r="D597" t="s">
        <v>199</v>
      </c>
      <c r="E597" t="s">
        <v>226</v>
      </c>
      <c r="F597" t="s">
        <v>908</v>
      </c>
      <c r="G597" s="1">
        <v>41085</v>
      </c>
      <c r="H597" t="s">
        <v>204</v>
      </c>
      <c r="I597">
        <v>34</v>
      </c>
      <c r="J597">
        <v>6.96</v>
      </c>
      <c r="K597" s="36">
        <v>162.63999999999999</v>
      </c>
      <c r="L597" s="36">
        <v>0</v>
      </c>
      <c r="M597">
        <v>0</v>
      </c>
      <c r="N597" t="s">
        <v>495</v>
      </c>
      <c r="O597" t="s">
        <v>495</v>
      </c>
      <c r="P597" t="s">
        <v>198</v>
      </c>
      <c r="Q597">
        <v>1</v>
      </c>
      <c r="R597" s="116">
        <f t="shared" si="63"/>
        <v>162.63999999999999</v>
      </c>
      <c r="S597">
        <f t="shared" si="64"/>
        <v>1131.9743999999998</v>
      </c>
      <c r="T597" t="str">
        <f t="shared" si="65"/>
        <v>10074108531CME</v>
      </c>
      <c r="U597" t="str">
        <f t="shared" si="66"/>
        <v>14108531CME</v>
      </c>
      <c r="V597" t="str">
        <f t="shared" si="67"/>
        <v>141085TDCME</v>
      </c>
      <c r="W597" t="str">
        <f t="shared" si="68"/>
        <v>100741085TDCME</v>
      </c>
      <c r="X597" t="str">
        <f t="shared" si="69"/>
        <v>0CME</v>
      </c>
    </row>
    <row r="598" spans="3:24" hidden="1" x14ac:dyDescent="0.2">
      <c r="C598">
        <v>1008</v>
      </c>
      <c r="D598" t="s">
        <v>199</v>
      </c>
      <c r="E598" t="s">
        <v>200</v>
      </c>
      <c r="F598" t="s">
        <v>201</v>
      </c>
      <c r="G598" s="1">
        <v>41085</v>
      </c>
      <c r="H598" t="s">
        <v>204</v>
      </c>
      <c r="I598">
        <v>34</v>
      </c>
      <c r="J598">
        <v>6.85</v>
      </c>
      <c r="K598" s="36">
        <v>192.41</v>
      </c>
      <c r="L598" s="36">
        <v>0</v>
      </c>
      <c r="M598">
        <v>0</v>
      </c>
      <c r="N598" t="s">
        <v>243</v>
      </c>
      <c r="O598" t="s">
        <v>243</v>
      </c>
      <c r="P598" t="s">
        <v>198</v>
      </c>
      <c r="Q598">
        <v>1</v>
      </c>
      <c r="R598" s="116">
        <f t="shared" si="63"/>
        <v>192.41</v>
      </c>
      <c r="S598">
        <f t="shared" si="64"/>
        <v>1318.0084999999999</v>
      </c>
      <c r="T598" t="str">
        <f t="shared" si="65"/>
        <v>10084108530CME</v>
      </c>
      <c r="U598" t="str">
        <f t="shared" si="66"/>
        <v>14108530CME</v>
      </c>
      <c r="V598" t="str">
        <f t="shared" si="67"/>
        <v>141085TDCME</v>
      </c>
      <c r="W598" t="str">
        <f t="shared" si="68"/>
        <v>100841085TDCME</v>
      </c>
      <c r="X598" t="str">
        <f t="shared" si="69"/>
        <v>0CME</v>
      </c>
    </row>
    <row r="599" spans="3:24" hidden="1" x14ac:dyDescent="0.2">
      <c r="C599">
        <v>1008</v>
      </c>
      <c r="D599" t="s">
        <v>199</v>
      </c>
      <c r="E599" t="s">
        <v>200</v>
      </c>
      <c r="F599" t="s">
        <v>214</v>
      </c>
      <c r="G599" s="1">
        <v>41085</v>
      </c>
      <c r="H599" t="s">
        <v>202</v>
      </c>
      <c r="I599">
        <v>34</v>
      </c>
      <c r="J599">
        <v>6.97</v>
      </c>
      <c r="K599" s="36">
        <v>0</v>
      </c>
      <c r="L599" s="36">
        <v>5486.69</v>
      </c>
      <c r="M599">
        <v>0</v>
      </c>
      <c r="N599" t="s">
        <v>243</v>
      </c>
      <c r="O599" t="s">
        <v>243</v>
      </c>
      <c r="P599" t="s">
        <v>198</v>
      </c>
      <c r="Q599">
        <v>1</v>
      </c>
      <c r="R599" s="116">
        <f t="shared" si="63"/>
        <v>5486.69</v>
      </c>
      <c r="S599">
        <f t="shared" si="64"/>
        <v>38242.229299999999</v>
      </c>
      <c r="T599" t="str">
        <f t="shared" si="65"/>
        <v>10084108530VME</v>
      </c>
      <c r="U599" t="str">
        <f t="shared" si="66"/>
        <v>14108530VME</v>
      </c>
      <c r="V599" t="str">
        <f t="shared" si="67"/>
        <v>141085TDVME</v>
      </c>
      <c r="W599" t="str">
        <f t="shared" si="68"/>
        <v>100841085TDVME</v>
      </c>
      <c r="X599" t="str">
        <f t="shared" si="69"/>
        <v>0VME</v>
      </c>
    </row>
    <row r="600" spans="3:24" hidden="1" x14ac:dyDescent="0.2">
      <c r="C600">
        <v>1008</v>
      </c>
      <c r="D600" t="s">
        <v>199</v>
      </c>
      <c r="E600" t="s">
        <v>226</v>
      </c>
      <c r="F600" t="s">
        <v>225</v>
      </c>
      <c r="G600" s="1">
        <v>41085</v>
      </c>
      <c r="H600" t="s">
        <v>202</v>
      </c>
      <c r="I600">
        <v>34</v>
      </c>
      <c r="J600">
        <v>6.96</v>
      </c>
      <c r="K600" s="36">
        <v>0</v>
      </c>
      <c r="L600" s="36">
        <v>7571.34</v>
      </c>
      <c r="M600">
        <v>0</v>
      </c>
      <c r="N600" t="s">
        <v>243</v>
      </c>
      <c r="O600" t="s">
        <v>243</v>
      </c>
      <c r="P600" t="s">
        <v>198</v>
      </c>
      <c r="Q600">
        <v>1</v>
      </c>
      <c r="R600" s="116">
        <f t="shared" si="63"/>
        <v>7571.34</v>
      </c>
      <c r="S600">
        <f t="shared" si="64"/>
        <v>52696.526400000002</v>
      </c>
      <c r="T600" t="str">
        <f t="shared" si="65"/>
        <v>10084108531VME</v>
      </c>
      <c r="U600" t="str">
        <f t="shared" si="66"/>
        <v>14108531VME</v>
      </c>
      <c r="V600" t="str">
        <f t="shared" si="67"/>
        <v>141085TDVME</v>
      </c>
      <c r="W600" t="str">
        <f t="shared" si="68"/>
        <v>100841085TDVME</v>
      </c>
      <c r="X600" t="str">
        <f t="shared" si="69"/>
        <v>0VME</v>
      </c>
    </row>
    <row r="601" spans="3:24" hidden="1" x14ac:dyDescent="0.2">
      <c r="C601">
        <v>1008</v>
      </c>
      <c r="D601" t="s">
        <v>199</v>
      </c>
      <c r="E601" t="s">
        <v>200</v>
      </c>
      <c r="F601" t="s">
        <v>235</v>
      </c>
      <c r="G601" s="1">
        <v>41085</v>
      </c>
      <c r="H601" t="s">
        <v>204</v>
      </c>
      <c r="I601">
        <v>34</v>
      </c>
      <c r="J601">
        <v>6.85</v>
      </c>
      <c r="K601" s="36">
        <v>3.95</v>
      </c>
      <c r="L601" s="36">
        <v>0</v>
      </c>
      <c r="M601">
        <v>0</v>
      </c>
      <c r="N601" t="s">
        <v>495</v>
      </c>
      <c r="O601" t="s">
        <v>495</v>
      </c>
      <c r="P601" t="s">
        <v>198</v>
      </c>
      <c r="Q601">
        <v>1</v>
      </c>
      <c r="R601" s="116">
        <f t="shared" si="63"/>
        <v>3.95</v>
      </c>
      <c r="S601">
        <f t="shared" si="64"/>
        <v>27.057500000000001</v>
      </c>
      <c r="T601" t="str">
        <f t="shared" si="65"/>
        <v>10084108530CME</v>
      </c>
      <c r="U601" t="str">
        <f t="shared" si="66"/>
        <v>14108530CME</v>
      </c>
      <c r="V601" t="str">
        <f t="shared" si="67"/>
        <v>141085TDCME</v>
      </c>
      <c r="W601" t="str">
        <f t="shared" si="68"/>
        <v>100841085TDCME</v>
      </c>
      <c r="X601" t="str">
        <f t="shared" si="69"/>
        <v>0CME</v>
      </c>
    </row>
    <row r="602" spans="3:24" hidden="1" x14ac:dyDescent="0.2">
      <c r="C602">
        <v>1008</v>
      </c>
      <c r="D602" t="s">
        <v>199</v>
      </c>
      <c r="E602" t="s">
        <v>200</v>
      </c>
      <c r="F602" t="s">
        <v>236</v>
      </c>
      <c r="G602" s="1">
        <v>41085</v>
      </c>
      <c r="H602" t="s">
        <v>202</v>
      </c>
      <c r="I602">
        <v>34</v>
      </c>
      <c r="J602">
        <v>6.97</v>
      </c>
      <c r="K602" s="36">
        <v>0</v>
      </c>
      <c r="L602" s="36">
        <v>15</v>
      </c>
      <c r="M602">
        <v>0</v>
      </c>
      <c r="N602" t="s">
        <v>495</v>
      </c>
      <c r="O602" t="s">
        <v>495</v>
      </c>
      <c r="P602" t="s">
        <v>198</v>
      </c>
      <c r="Q602">
        <v>1</v>
      </c>
      <c r="R602" s="116">
        <f t="shared" si="63"/>
        <v>15</v>
      </c>
      <c r="S602">
        <f t="shared" si="64"/>
        <v>104.55</v>
      </c>
      <c r="T602" t="str">
        <f t="shared" si="65"/>
        <v>10084108530VME</v>
      </c>
      <c r="U602" t="str">
        <f t="shared" si="66"/>
        <v>14108530VME</v>
      </c>
      <c r="V602" t="str">
        <f t="shared" si="67"/>
        <v>141085TDVME</v>
      </c>
      <c r="W602" t="str">
        <f t="shared" si="68"/>
        <v>100841085TDVME</v>
      </c>
      <c r="X602" t="str">
        <f t="shared" si="69"/>
        <v>0VME</v>
      </c>
    </row>
    <row r="603" spans="3:24" hidden="1" x14ac:dyDescent="0.2">
      <c r="C603">
        <v>1008</v>
      </c>
      <c r="D603" t="s">
        <v>199</v>
      </c>
      <c r="E603" t="s">
        <v>200</v>
      </c>
      <c r="F603" t="s">
        <v>238</v>
      </c>
      <c r="G603" s="1">
        <v>41085</v>
      </c>
      <c r="H603" t="s">
        <v>202</v>
      </c>
      <c r="I603">
        <v>34</v>
      </c>
      <c r="J603">
        <v>6.97</v>
      </c>
      <c r="K603" s="36">
        <v>0</v>
      </c>
      <c r="L603" s="36">
        <v>400</v>
      </c>
      <c r="M603">
        <v>0</v>
      </c>
      <c r="N603" t="s">
        <v>495</v>
      </c>
      <c r="O603" t="s">
        <v>495</v>
      </c>
      <c r="P603" t="s">
        <v>198</v>
      </c>
      <c r="Q603">
        <v>1</v>
      </c>
      <c r="R603" s="116">
        <f t="shared" si="63"/>
        <v>400</v>
      </c>
      <c r="S603">
        <f t="shared" si="64"/>
        <v>2788</v>
      </c>
      <c r="T603" t="str">
        <f t="shared" si="65"/>
        <v>10084108530VME</v>
      </c>
      <c r="U603" t="str">
        <f t="shared" si="66"/>
        <v>14108530VME</v>
      </c>
      <c r="V603" t="str">
        <f t="shared" si="67"/>
        <v>141085TDVME</v>
      </c>
      <c r="W603" t="str">
        <f t="shared" si="68"/>
        <v>100841085TDVME</v>
      </c>
      <c r="X603" t="str">
        <f t="shared" si="69"/>
        <v>0VME</v>
      </c>
    </row>
    <row r="604" spans="3:24" x14ac:dyDescent="0.2">
      <c r="C604">
        <v>1009</v>
      </c>
      <c r="D604" t="s">
        <v>199</v>
      </c>
      <c r="E604" t="s">
        <v>200</v>
      </c>
      <c r="F604" t="s">
        <v>909</v>
      </c>
      <c r="G604" s="1">
        <v>41085</v>
      </c>
      <c r="H604" t="s">
        <v>204</v>
      </c>
      <c r="I604">
        <v>34</v>
      </c>
      <c r="J604">
        <v>6.85</v>
      </c>
      <c r="K604" s="36">
        <v>4195.6000000000004</v>
      </c>
      <c r="L604" s="36">
        <v>0</v>
      </c>
      <c r="M604">
        <v>0</v>
      </c>
      <c r="N604" t="s">
        <v>198</v>
      </c>
      <c r="O604" t="s">
        <v>198</v>
      </c>
      <c r="P604" t="s">
        <v>198</v>
      </c>
      <c r="Q604">
        <v>1</v>
      </c>
      <c r="R604" s="116">
        <f t="shared" si="63"/>
        <v>4195.6000000000004</v>
      </c>
      <c r="S604">
        <f t="shared" si="64"/>
        <v>28739.86</v>
      </c>
      <c r="T604" t="str">
        <f t="shared" si="65"/>
        <v>10094108530CME</v>
      </c>
      <c r="U604" t="str">
        <f t="shared" si="66"/>
        <v>14108530CME</v>
      </c>
      <c r="V604" t="str">
        <f t="shared" si="67"/>
        <v>141085TDCME</v>
      </c>
      <c r="W604" t="str">
        <f t="shared" si="68"/>
        <v>100941085TDCME</v>
      </c>
      <c r="X604" t="str">
        <f t="shared" si="69"/>
        <v>0CME</v>
      </c>
    </row>
    <row r="605" spans="3:24" x14ac:dyDescent="0.2">
      <c r="C605">
        <v>1009</v>
      </c>
      <c r="D605" t="s">
        <v>199</v>
      </c>
      <c r="E605" t="s">
        <v>200</v>
      </c>
      <c r="F605" t="s">
        <v>910</v>
      </c>
      <c r="G605" s="1">
        <v>41085</v>
      </c>
      <c r="H605" t="s">
        <v>202</v>
      </c>
      <c r="I605">
        <v>34</v>
      </c>
      <c r="J605">
        <v>6.97</v>
      </c>
      <c r="K605" s="36">
        <v>0</v>
      </c>
      <c r="L605" s="36">
        <v>311.33999999999997</v>
      </c>
      <c r="M605">
        <v>0</v>
      </c>
      <c r="N605" t="s">
        <v>198</v>
      </c>
      <c r="O605" t="s">
        <v>198</v>
      </c>
      <c r="P605" t="s">
        <v>198</v>
      </c>
      <c r="Q605">
        <v>1</v>
      </c>
      <c r="R605" s="116">
        <f t="shared" si="63"/>
        <v>311.33999999999997</v>
      </c>
      <c r="S605">
        <f t="shared" si="64"/>
        <v>2170.0397999999996</v>
      </c>
      <c r="T605" t="str">
        <f t="shared" si="65"/>
        <v>10094108530VME</v>
      </c>
      <c r="U605" t="str">
        <f t="shared" si="66"/>
        <v>14108530VME</v>
      </c>
      <c r="V605" t="str">
        <f t="shared" si="67"/>
        <v>141085TDVME</v>
      </c>
      <c r="W605" t="str">
        <f t="shared" si="68"/>
        <v>100941085TDVME</v>
      </c>
      <c r="X605" t="str">
        <f t="shared" si="69"/>
        <v>0VME</v>
      </c>
    </row>
    <row r="606" spans="3:24" x14ac:dyDescent="0.2">
      <c r="C606">
        <v>1009</v>
      </c>
      <c r="D606" t="s">
        <v>199</v>
      </c>
      <c r="E606" t="s">
        <v>200</v>
      </c>
      <c r="F606" t="s">
        <v>911</v>
      </c>
      <c r="G606" s="1">
        <v>41085</v>
      </c>
      <c r="H606" t="s">
        <v>202</v>
      </c>
      <c r="I606">
        <v>34</v>
      </c>
      <c r="J606">
        <v>6.9669999999999996</v>
      </c>
      <c r="K606" s="36">
        <v>0</v>
      </c>
      <c r="L606" s="36">
        <v>28335.49</v>
      </c>
      <c r="M606">
        <v>0</v>
      </c>
      <c r="N606" t="s">
        <v>198</v>
      </c>
      <c r="O606" t="s">
        <v>198</v>
      </c>
      <c r="P606" t="s">
        <v>198</v>
      </c>
      <c r="Q606">
        <v>1</v>
      </c>
      <c r="R606" s="116">
        <f t="shared" si="63"/>
        <v>28335.49</v>
      </c>
      <c r="S606">
        <f t="shared" si="64"/>
        <v>197413.35883000001</v>
      </c>
      <c r="T606" t="str">
        <f t="shared" si="65"/>
        <v>10094108530VME</v>
      </c>
      <c r="U606" t="str">
        <f t="shared" si="66"/>
        <v>14108530VME</v>
      </c>
      <c r="V606" t="str">
        <f t="shared" si="67"/>
        <v>141085TDVME</v>
      </c>
      <c r="W606" t="str">
        <f t="shared" si="68"/>
        <v>100941085TDVME</v>
      </c>
      <c r="X606" t="str">
        <f t="shared" si="69"/>
        <v>0VME</v>
      </c>
    </row>
    <row r="607" spans="3:24" x14ac:dyDescent="0.2">
      <c r="C607">
        <v>1009</v>
      </c>
      <c r="D607" t="s">
        <v>199</v>
      </c>
      <c r="E607" t="s">
        <v>200</v>
      </c>
      <c r="F607" t="s">
        <v>912</v>
      </c>
      <c r="G607" s="1">
        <v>41085</v>
      </c>
      <c r="H607" t="s">
        <v>202</v>
      </c>
      <c r="I607">
        <v>34</v>
      </c>
      <c r="J607">
        <v>6.97</v>
      </c>
      <c r="K607" s="36">
        <v>0</v>
      </c>
      <c r="L607" s="36">
        <v>276870.31</v>
      </c>
      <c r="M607">
        <v>0</v>
      </c>
      <c r="N607" t="s">
        <v>243</v>
      </c>
      <c r="O607" t="s">
        <v>243</v>
      </c>
      <c r="P607" t="s">
        <v>198</v>
      </c>
      <c r="Q607">
        <v>1</v>
      </c>
      <c r="R607" s="116">
        <f t="shared" si="63"/>
        <v>276870.31</v>
      </c>
      <c r="S607">
        <f t="shared" si="64"/>
        <v>1929786.0607</v>
      </c>
      <c r="T607" t="str">
        <f t="shared" si="65"/>
        <v>10094108530VME</v>
      </c>
      <c r="U607" t="str">
        <f t="shared" si="66"/>
        <v>14108530VME</v>
      </c>
      <c r="V607" t="str">
        <f t="shared" si="67"/>
        <v>141085TDVME</v>
      </c>
      <c r="W607" t="str">
        <f t="shared" si="68"/>
        <v>100941085TDVME</v>
      </c>
      <c r="X607" t="str">
        <f t="shared" si="69"/>
        <v>0VME</v>
      </c>
    </row>
    <row r="608" spans="3:24" x14ac:dyDescent="0.2">
      <c r="C608">
        <v>1009</v>
      </c>
      <c r="D608" t="s">
        <v>199</v>
      </c>
      <c r="E608" t="s">
        <v>200</v>
      </c>
      <c r="F608" t="s">
        <v>913</v>
      </c>
      <c r="G608" s="1">
        <v>41085</v>
      </c>
      <c r="H608" t="s">
        <v>204</v>
      </c>
      <c r="I608">
        <v>34</v>
      </c>
      <c r="J608">
        <v>6.85</v>
      </c>
      <c r="K608" s="36">
        <v>1151560.6299999999</v>
      </c>
      <c r="L608" s="36">
        <v>0</v>
      </c>
      <c r="M608">
        <v>0</v>
      </c>
      <c r="N608" t="s">
        <v>243</v>
      </c>
      <c r="O608" t="s">
        <v>243</v>
      </c>
      <c r="P608" t="s">
        <v>198</v>
      </c>
      <c r="Q608">
        <v>1</v>
      </c>
      <c r="R608" s="116">
        <f t="shared" si="63"/>
        <v>1151560.6299999999</v>
      </c>
      <c r="S608">
        <f t="shared" si="64"/>
        <v>7888190.3154999986</v>
      </c>
      <c r="T608" t="str">
        <f t="shared" si="65"/>
        <v>10094108530CME</v>
      </c>
      <c r="U608" t="str">
        <f t="shared" si="66"/>
        <v>14108530CME</v>
      </c>
      <c r="V608" t="str">
        <f t="shared" si="67"/>
        <v>141085TDCME</v>
      </c>
      <c r="W608" t="str">
        <f t="shared" si="68"/>
        <v>100941085TDCME</v>
      </c>
      <c r="X608" t="str">
        <f t="shared" si="69"/>
        <v>0CME</v>
      </c>
    </row>
    <row r="609" spans="3:24" x14ac:dyDescent="0.2">
      <c r="C609">
        <v>1009</v>
      </c>
      <c r="D609" t="s">
        <v>199</v>
      </c>
      <c r="E609" t="s">
        <v>200</v>
      </c>
      <c r="F609" t="s">
        <v>914</v>
      </c>
      <c r="G609" s="1">
        <v>41085</v>
      </c>
      <c r="H609" t="s">
        <v>204</v>
      </c>
      <c r="I609">
        <v>34</v>
      </c>
      <c r="J609">
        <v>6.86</v>
      </c>
      <c r="K609" s="36">
        <v>44742.53</v>
      </c>
      <c r="L609" s="36">
        <v>0</v>
      </c>
      <c r="M609">
        <v>0</v>
      </c>
      <c r="N609" t="s">
        <v>243</v>
      </c>
      <c r="O609" t="s">
        <v>243</v>
      </c>
      <c r="P609" t="s">
        <v>198</v>
      </c>
      <c r="Q609">
        <v>1</v>
      </c>
      <c r="R609" s="116">
        <f t="shared" si="63"/>
        <v>44742.53</v>
      </c>
      <c r="S609">
        <f t="shared" si="64"/>
        <v>306933.75579999998</v>
      </c>
      <c r="T609" t="str">
        <f t="shared" si="65"/>
        <v>10094108530CME</v>
      </c>
      <c r="U609" t="str">
        <f t="shared" si="66"/>
        <v>14108530CME</v>
      </c>
      <c r="V609" t="str">
        <f t="shared" si="67"/>
        <v>141085TDCME</v>
      </c>
      <c r="W609" t="str">
        <f t="shared" si="68"/>
        <v>100941085TDCME</v>
      </c>
      <c r="X609" t="str">
        <f t="shared" si="69"/>
        <v>0CME</v>
      </c>
    </row>
    <row r="610" spans="3:24" x14ac:dyDescent="0.2">
      <c r="C610">
        <v>1009</v>
      </c>
      <c r="D610" t="s">
        <v>199</v>
      </c>
      <c r="E610" t="s">
        <v>200</v>
      </c>
      <c r="F610" t="s">
        <v>915</v>
      </c>
      <c r="G610" s="1">
        <v>41085</v>
      </c>
      <c r="H610" t="s">
        <v>202</v>
      </c>
      <c r="I610">
        <v>34</v>
      </c>
      <c r="J610">
        <v>6.86</v>
      </c>
      <c r="K610" s="36">
        <v>0</v>
      </c>
      <c r="L610" s="36">
        <v>93121.49</v>
      </c>
      <c r="M610">
        <v>0</v>
      </c>
      <c r="N610" t="s">
        <v>243</v>
      </c>
      <c r="O610" t="s">
        <v>243</v>
      </c>
      <c r="P610" t="s">
        <v>198</v>
      </c>
      <c r="Q610">
        <v>1</v>
      </c>
      <c r="R610" s="116">
        <f t="shared" si="63"/>
        <v>93121.49</v>
      </c>
      <c r="S610">
        <f t="shared" si="64"/>
        <v>638813.42140000011</v>
      </c>
      <c r="T610" t="str">
        <f t="shared" si="65"/>
        <v>10094108530VME</v>
      </c>
      <c r="U610" t="str">
        <f t="shared" si="66"/>
        <v>14108530VME</v>
      </c>
      <c r="V610" t="str">
        <f t="shared" si="67"/>
        <v>141085TDVME</v>
      </c>
      <c r="W610" t="str">
        <f t="shared" si="68"/>
        <v>100941085TDVME</v>
      </c>
      <c r="X610" t="str">
        <f t="shared" si="69"/>
        <v>0VME</v>
      </c>
    </row>
    <row r="611" spans="3:24" x14ac:dyDescent="0.2">
      <c r="C611">
        <v>1009</v>
      </c>
      <c r="D611" t="s">
        <v>199</v>
      </c>
      <c r="E611" t="s">
        <v>200</v>
      </c>
      <c r="F611" t="s">
        <v>916</v>
      </c>
      <c r="G611" s="1">
        <v>41085</v>
      </c>
      <c r="H611" t="s">
        <v>202</v>
      </c>
      <c r="I611">
        <v>34</v>
      </c>
      <c r="J611">
        <v>6.9669999999999996</v>
      </c>
      <c r="K611" s="36">
        <v>0</v>
      </c>
      <c r="L611" s="36">
        <v>110848.84</v>
      </c>
      <c r="M611">
        <v>0</v>
      </c>
      <c r="N611" t="s">
        <v>243</v>
      </c>
      <c r="O611" t="s">
        <v>243</v>
      </c>
      <c r="P611" t="s">
        <v>198</v>
      </c>
      <c r="Q611">
        <v>1</v>
      </c>
      <c r="R611" s="116">
        <f t="shared" si="63"/>
        <v>110848.84</v>
      </c>
      <c r="S611">
        <f t="shared" si="64"/>
        <v>772283.86827999994</v>
      </c>
      <c r="T611" t="str">
        <f t="shared" si="65"/>
        <v>10094108530VME</v>
      </c>
      <c r="U611" t="str">
        <f t="shared" si="66"/>
        <v>14108530VME</v>
      </c>
      <c r="V611" t="str">
        <f t="shared" si="67"/>
        <v>141085TDVME</v>
      </c>
      <c r="W611" t="str">
        <f t="shared" si="68"/>
        <v>100941085TDVME</v>
      </c>
      <c r="X611" t="str">
        <f t="shared" si="69"/>
        <v>0VME</v>
      </c>
    </row>
    <row r="612" spans="3:24" x14ac:dyDescent="0.2">
      <c r="C612">
        <v>1009</v>
      </c>
      <c r="D612" t="s">
        <v>199</v>
      </c>
      <c r="E612" t="s">
        <v>226</v>
      </c>
      <c r="F612" t="s">
        <v>917</v>
      </c>
      <c r="G612" s="1">
        <v>41085</v>
      </c>
      <c r="H612" t="s">
        <v>202</v>
      </c>
      <c r="I612">
        <v>34</v>
      </c>
      <c r="J612">
        <v>6.9649999999999999</v>
      </c>
      <c r="K612" s="36">
        <v>0</v>
      </c>
      <c r="L612" s="36">
        <v>20346</v>
      </c>
      <c r="M612">
        <v>0</v>
      </c>
      <c r="N612" t="s">
        <v>243</v>
      </c>
      <c r="O612" t="s">
        <v>243</v>
      </c>
      <c r="P612" t="s">
        <v>198</v>
      </c>
      <c r="Q612">
        <v>1</v>
      </c>
      <c r="R612" s="116">
        <f t="shared" si="63"/>
        <v>20346</v>
      </c>
      <c r="S612">
        <f t="shared" si="64"/>
        <v>141709.88999999998</v>
      </c>
      <c r="T612" t="str">
        <f t="shared" si="65"/>
        <v>10094108531VME</v>
      </c>
      <c r="U612" t="str">
        <f t="shared" si="66"/>
        <v>14108531VME</v>
      </c>
      <c r="V612" t="str">
        <f t="shared" si="67"/>
        <v>141085TDVME</v>
      </c>
      <c r="W612" t="str">
        <f t="shared" si="68"/>
        <v>100941085TDVME</v>
      </c>
      <c r="X612" t="str">
        <f t="shared" si="69"/>
        <v>0VME</v>
      </c>
    </row>
    <row r="613" spans="3:24" x14ac:dyDescent="0.2">
      <c r="C613">
        <v>1009</v>
      </c>
      <c r="D613" t="s">
        <v>199</v>
      </c>
      <c r="E613" t="s">
        <v>226</v>
      </c>
      <c r="F613" t="s">
        <v>918</v>
      </c>
      <c r="G613" s="1">
        <v>41085</v>
      </c>
      <c r="H613" t="s">
        <v>202</v>
      </c>
      <c r="I613">
        <v>34</v>
      </c>
      <c r="J613">
        <v>6.9649999999999999</v>
      </c>
      <c r="K613" s="36">
        <v>0</v>
      </c>
      <c r="L613" s="36">
        <v>20418</v>
      </c>
      <c r="M613">
        <v>0</v>
      </c>
      <c r="N613" t="s">
        <v>243</v>
      </c>
      <c r="O613" t="s">
        <v>243</v>
      </c>
      <c r="P613" t="s">
        <v>198</v>
      </c>
      <c r="Q613">
        <v>1</v>
      </c>
      <c r="R613" s="116">
        <f t="shared" si="63"/>
        <v>20418</v>
      </c>
      <c r="S613">
        <f t="shared" si="64"/>
        <v>142211.37</v>
      </c>
      <c r="T613" t="str">
        <f t="shared" si="65"/>
        <v>10094108531VME</v>
      </c>
      <c r="U613" t="str">
        <f t="shared" si="66"/>
        <v>14108531VME</v>
      </c>
      <c r="V613" t="str">
        <f t="shared" si="67"/>
        <v>141085TDVME</v>
      </c>
      <c r="W613" t="str">
        <f t="shared" si="68"/>
        <v>100941085TDVME</v>
      </c>
      <c r="X613" t="str">
        <f t="shared" si="69"/>
        <v>0VME</v>
      </c>
    </row>
    <row r="614" spans="3:24" x14ac:dyDescent="0.2">
      <c r="C614">
        <v>1009</v>
      </c>
      <c r="D614" t="s">
        <v>199</v>
      </c>
      <c r="E614" t="s">
        <v>226</v>
      </c>
      <c r="F614" t="s">
        <v>919</v>
      </c>
      <c r="G614" s="1">
        <v>41085</v>
      </c>
      <c r="H614" t="s">
        <v>202</v>
      </c>
      <c r="I614">
        <v>34</v>
      </c>
      <c r="J614">
        <v>6.9649999999999999</v>
      </c>
      <c r="K614" s="36">
        <v>0</v>
      </c>
      <c r="L614" s="36">
        <v>147.51</v>
      </c>
      <c r="M614">
        <v>0</v>
      </c>
      <c r="N614" t="s">
        <v>243</v>
      </c>
      <c r="O614" t="s">
        <v>243</v>
      </c>
      <c r="P614" t="s">
        <v>198</v>
      </c>
      <c r="Q614">
        <v>1</v>
      </c>
      <c r="R614" s="116">
        <f t="shared" si="63"/>
        <v>147.51</v>
      </c>
      <c r="S614">
        <f t="shared" si="64"/>
        <v>1027.40715</v>
      </c>
      <c r="T614" t="str">
        <f t="shared" si="65"/>
        <v>10094108531VME</v>
      </c>
      <c r="U614" t="str">
        <f t="shared" si="66"/>
        <v>14108531VME</v>
      </c>
      <c r="V614" t="str">
        <f t="shared" si="67"/>
        <v>141085TDVME</v>
      </c>
      <c r="W614" t="str">
        <f t="shared" si="68"/>
        <v>100941085TDVME</v>
      </c>
      <c r="X614" t="str">
        <f t="shared" si="69"/>
        <v>0VME</v>
      </c>
    </row>
    <row r="615" spans="3:24" x14ac:dyDescent="0.2">
      <c r="C615">
        <v>1009</v>
      </c>
      <c r="D615" t="s">
        <v>199</v>
      </c>
      <c r="E615" t="s">
        <v>226</v>
      </c>
      <c r="F615" t="s">
        <v>920</v>
      </c>
      <c r="G615" s="1">
        <v>41085</v>
      </c>
      <c r="H615" t="s">
        <v>202</v>
      </c>
      <c r="I615">
        <v>34</v>
      </c>
      <c r="J615">
        <v>6.9649999999999999</v>
      </c>
      <c r="K615" s="36">
        <v>0</v>
      </c>
      <c r="L615" s="36">
        <v>147.08000000000001</v>
      </c>
      <c r="M615">
        <v>0</v>
      </c>
      <c r="N615" t="s">
        <v>243</v>
      </c>
      <c r="O615" t="s">
        <v>243</v>
      </c>
      <c r="P615" t="s">
        <v>198</v>
      </c>
      <c r="Q615">
        <v>1</v>
      </c>
      <c r="R615" s="116">
        <f t="shared" si="63"/>
        <v>147.08000000000001</v>
      </c>
      <c r="S615">
        <f t="shared" si="64"/>
        <v>1024.4122</v>
      </c>
      <c r="T615" t="str">
        <f t="shared" si="65"/>
        <v>10094108531VME</v>
      </c>
      <c r="U615" t="str">
        <f t="shared" si="66"/>
        <v>14108531VME</v>
      </c>
      <c r="V615" t="str">
        <f t="shared" si="67"/>
        <v>141085TDVME</v>
      </c>
      <c r="W615" t="str">
        <f t="shared" si="68"/>
        <v>100941085TDVME</v>
      </c>
      <c r="X615" t="str">
        <f t="shared" si="69"/>
        <v>0VME</v>
      </c>
    </row>
    <row r="616" spans="3:24" x14ac:dyDescent="0.2">
      <c r="C616">
        <v>1009</v>
      </c>
      <c r="D616" t="s">
        <v>199</v>
      </c>
      <c r="E616" t="s">
        <v>226</v>
      </c>
      <c r="F616" t="s">
        <v>921</v>
      </c>
      <c r="G616" s="1">
        <v>41085</v>
      </c>
      <c r="H616" t="s">
        <v>202</v>
      </c>
      <c r="I616">
        <v>34</v>
      </c>
      <c r="J616">
        <v>6.9669999999999996</v>
      </c>
      <c r="K616" s="36">
        <v>0</v>
      </c>
      <c r="L616" s="36">
        <v>150</v>
      </c>
      <c r="M616">
        <v>0</v>
      </c>
      <c r="N616" t="s">
        <v>243</v>
      </c>
      <c r="O616" t="s">
        <v>243</v>
      </c>
      <c r="P616" t="s">
        <v>198</v>
      </c>
      <c r="Q616">
        <v>1</v>
      </c>
      <c r="R616" s="116">
        <f t="shared" si="63"/>
        <v>150</v>
      </c>
      <c r="S616">
        <f t="shared" si="64"/>
        <v>1045.05</v>
      </c>
      <c r="T616" t="str">
        <f t="shared" si="65"/>
        <v>10094108531VME</v>
      </c>
      <c r="U616" t="str">
        <f t="shared" si="66"/>
        <v>14108531VME</v>
      </c>
      <c r="V616" t="str">
        <f t="shared" si="67"/>
        <v>141085TDVME</v>
      </c>
      <c r="W616" t="str">
        <f t="shared" si="68"/>
        <v>100941085TDVME</v>
      </c>
      <c r="X616" t="str">
        <f t="shared" si="69"/>
        <v>0VME</v>
      </c>
    </row>
    <row r="617" spans="3:24" x14ac:dyDescent="0.2">
      <c r="C617">
        <v>1009</v>
      </c>
      <c r="D617" t="s">
        <v>199</v>
      </c>
      <c r="E617" t="s">
        <v>226</v>
      </c>
      <c r="F617" t="s">
        <v>922</v>
      </c>
      <c r="G617" s="1">
        <v>41085</v>
      </c>
      <c r="H617" t="s">
        <v>202</v>
      </c>
      <c r="I617">
        <v>34</v>
      </c>
      <c r="J617">
        <v>6.9649999999999999</v>
      </c>
      <c r="K617" s="36">
        <v>0</v>
      </c>
      <c r="L617" s="36">
        <v>51099.07</v>
      </c>
      <c r="M617">
        <v>0</v>
      </c>
      <c r="N617" t="s">
        <v>243</v>
      </c>
      <c r="O617" t="s">
        <v>243</v>
      </c>
      <c r="P617" t="s">
        <v>198</v>
      </c>
      <c r="Q617">
        <v>1</v>
      </c>
      <c r="R617" s="116">
        <f t="shared" si="63"/>
        <v>51099.07</v>
      </c>
      <c r="S617">
        <f t="shared" si="64"/>
        <v>355905.02254999999</v>
      </c>
      <c r="T617" t="str">
        <f t="shared" si="65"/>
        <v>10094108531VME</v>
      </c>
      <c r="U617" t="str">
        <f t="shared" si="66"/>
        <v>14108531VME</v>
      </c>
      <c r="V617" t="str">
        <f t="shared" si="67"/>
        <v>141085TDVME</v>
      </c>
      <c r="W617" t="str">
        <f t="shared" si="68"/>
        <v>100941085TDVME</v>
      </c>
      <c r="X617" t="str">
        <f t="shared" si="69"/>
        <v>0VME</v>
      </c>
    </row>
    <row r="618" spans="3:24" x14ac:dyDescent="0.2">
      <c r="C618">
        <v>1009</v>
      </c>
      <c r="D618" t="s">
        <v>199</v>
      </c>
      <c r="E618" t="s">
        <v>226</v>
      </c>
      <c r="F618" t="s">
        <v>923</v>
      </c>
      <c r="G618" s="1">
        <v>41085</v>
      </c>
      <c r="H618" t="s">
        <v>202</v>
      </c>
      <c r="I618">
        <v>34</v>
      </c>
      <c r="J618">
        <v>6.9649999999999999</v>
      </c>
      <c r="K618" s="36">
        <v>0</v>
      </c>
      <c r="L618" s="36">
        <v>178.3</v>
      </c>
      <c r="M618">
        <v>0</v>
      </c>
      <c r="N618" t="s">
        <v>243</v>
      </c>
      <c r="O618" t="s">
        <v>243</v>
      </c>
      <c r="P618" t="s">
        <v>198</v>
      </c>
      <c r="Q618">
        <v>1</v>
      </c>
      <c r="R618" s="116">
        <f t="shared" si="63"/>
        <v>178.3</v>
      </c>
      <c r="S618">
        <f t="shared" si="64"/>
        <v>1241.8595</v>
      </c>
      <c r="T618" t="str">
        <f t="shared" si="65"/>
        <v>10094108531VME</v>
      </c>
      <c r="U618" t="str">
        <f t="shared" si="66"/>
        <v>14108531VME</v>
      </c>
      <c r="V618" t="str">
        <f t="shared" si="67"/>
        <v>141085TDVME</v>
      </c>
      <c r="W618" t="str">
        <f t="shared" si="68"/>
        <v>100941085TDVME</v>
      </c>
      <c r="X618" t="str">
        <f t="shared" si="69"/>
        <v>0VME</v>
      </c>
    </row>
    <row r="619" spans="3:24" x14ac:dyDescent="0.2">
      <c r="C619">
        <v>1009</v>
      </c>
      <c r="D619" t="s">
        <v>199</v>
      </c>
      <c r="E619" t="s">
        <v>226</v>
      </c>
      <c r="F619" t="s">
        <v>924</v>
      </c>
      <c r="G619" s="1">
        <v>41085</v>
      </c>
      <c r="H619" t="s">
        <v>204</v>
      </c>
      <c r="I619">
        <v>34</v>
      </c>
      <c r="J619">
        <v>6.88</v>
      </c>
      <c r="K619" s="36">
        <v>15000</v>
      </c>
      <c r="L619" s="36">
        <v>0</v>
      </c>
      <c r="M619">
        <v>0</v>
      </c>
      <c r="N619" t="s">
        <v>243</v>
      </c>
      <c r="O619" t="s">
        <v>243</v>
      </c>
      <c r="P619" t="s">
        <v>198</v>
      </c>
      <c r="Q619">
        <v>1</v>
      </c>
      <c r="R619" s="116">
        <f t="shared" si="63"/>
        <v>15000</v>
      </c>
      <c r="S619">
        <f t="shared" si="64"/>
        <v>103200</v>
      </c>
      <c r="T619" t="str">
        <f t="shared" si="65"/>
        <v>10094108531CME</v>
      </c>
      <c r="U619" t="str">
        <f t="shared" si="66"/>
        <v>14108531CME</v>
      </c>
      <c r="V619" t="str">
        <f t="shared" si="67"/>
        <v>141085TDCME</v>
      </c>
      <c r="W619" t="str">
        <f t="shared" si="68"/>
        <v>100941085TDCME</v>
      </c>
      <c r="X619" t="str">
        <f t="shared" si="69"/>
        <v>0CME</v>
      </c>
    </row>
    <row r="620" spans="3:24" x14ac:dyDescent="0.2">
      <c r="C620">
        <v>1009</v>
      </c>
      <c r="D620" t="s">
        <v>199</v>
      </c>
      <c r="E620" t="s">
        <v>226</v>
      </c>
      <c r="F620" t="s">
        <v>925</v>
      </c>
      <c r="G620" s="1">
        <v>41085</v>
      </c>
      <c r="H620" t="s">
        <v>204</v>
      </c>
      <c r="I620">
        <v>34</v>
      </c>
      <c r="J620">
        <v>6.9584999999999999</v>
      </c>
      <c r="K620" s="36">
        <v>500000</v>
      </c>
      <c r="L620" s="36">
        <v>0</v>
      </c>
      <c r="M620">
        <v>0</v>
      </c>
      <c r="N620" t="s">
        <v>243</v>
      </c>
      <c r="O620" t="s">
        <v>243</v>
      </c>
      <c r="P620" t="s">
        <v>198</v>
      </c>
      <c r="Q620">
        <v>1</v>
      </c>
      <c r="R620" s="116">
        <f t="shared" si="63"/>
        <v>500000</v>
      </c>
      <c r="S620">
        <f t="shared" si="64"/>
        <v>3479250</v>
      </c>
      <c r="T620" t="str">
        <f t="shared" si="65"/>
        <v>10094108531CME</v>
      </c>
      <c r="U620" t="str">
        <f t="shared" si="66"/>
        <v>14108531CME</v>
      </c>
      <c r="V620" t="str">
        <f t="shared" si="67"/>
        <v>141085TDCME</v>
      </c>
      <c r="W620" t="str">
        <f t="shared" si="68"/>
        <v>100941085TDCME</v>
      </c>
      <c r="X620" t="str">
        <f t="shared" si="69"/>
        <v>0CME</v>
      </c>
    </row>
    <row r="621" spans="3:24" x14ac:dyDescent="0.2">
      <c r="C621">
        <v>1009</v>
      </c>
      <c r="D621" t="s">
        <v>199</v>
      </c>
      <c r="E621" t="s">
        <v>226</v>
      </c>
      <c r="F621" t="s">
        <v>926</v>
      </c>
      <c r="G621" s="1">
        <v>41085</v>
      </c>
      <c r="H621" t="s">
        <v>204</v>
      </c>
      <c r="I621">
        <v>34</v>
      </c>
      <c r="J621">
        <v>6.88</v>
      </c>
      <c r="K621" s="36">
        <v>30000</v>
      </c>
      <c r="L621" s="36">
        <v>0</v>
      </c>
      <c r="M621">
        <v>0</v>
      </c>
      <c r="N621" t="s">
        <v>243</v>
      </c>
      <c r="O621" t="s">
        <v>243</v>
      </c>
      <c r="P621" t="s">
        <v>198</v>
      </c>
      <c r="Q621">
        <v>1</v>
      </c>
      <c r="R621" s="116">
        <f t="shared" si="63"/>
        <v>30000</v>
      </c>
      <c r="S621">
        <f t="shared" si="64"/>
        <v>206400</v>
      </c>
      <c r="T621" t="str">
        <f t="shared" si="65"/>
        <v>10094108531CME</v>
      </c>
      <c r="U621" t="str">
        <f t="shared" si="66"/>
        <v>14108531CME</v>
      </c>
      <c r="V621" t="str">
        <f t="shared" si="67"/>
        <v>141085TDCME</v>
      </c>
      <c r="W621" t="str">
        <f t="shared" si="68"/>
        <v>100941085TDCME</v>
      </c>
      <c r="X621" t="str">
        <f t="shared" si="69"/>
        <v>0CME</v>
      </c>
    </row>
    <row r="622" spans="3:24" x14ac:dyDescent="0.2">
      <c r="C622">
        <v>1009</v>
      </c>
      <c r="D622" t="s">
        <v>199</v>
      </c>
      <c r="E622" t="s">
        <v>226</v>
      </c>
      <c r="F622" t="s">
        <v>927</v>
      </c>
      <c r="G622" s="1">
        <v>41085</v>
      </c>
      <c r="H622" t="s">
        <v>202</v>
      </c>
      <c r="I622">
        <v>34</v>
      </c>
      <c r="J622">
        <v>6.9669999999999996</v>
      </c>
      <c r="K622" s="36">
        <v>0</v>
      </c>
      <c r="L622" s="36">
        <v>800</v>
      </c>
      <c r="M622">
        <v>0</v>
      </c>
      <c r="N622" t="s">
        <v>243</v>
      </c>
      <c r="O622" t="s">
        <v>243</v>
      </c>
      <c r="P622" t="s">
        <v>198</v>
      </c>
      <c r="Q622">
        <v>1</v>
      </c>
      <c r="R622" s="116">
        <f t="shared" si="63"/>
        <v>800</v>
      </c>
      <c r="S622">
        <f t="shared" si="64"/>
        <v>5573.5999999999995</v>
      </c>
      <c r="T622" t="str">
        <f t="shared" si="65"/>
        <v>10094108531VME</v>
      </c>
      <c r="U622" t="str">
        <f t="shared" si="66"/>
        <v>14108531VME</v>
      </c>
      <c r="V622" t="str">
        <f t="shared" si="67"/>
        <v>141085TDVME</v>
      </c>
      <c r="W622" t="str">
        <f t="shared" si="68"/>
        <v>100941085TDVME</v>
      </c>
      <c r="X622" t="str">
        <f t="shared" si="69"/>
        <v>0VME</v>
      </c>
    </row>
    <row r="623" spans="3:24" x14ac:dyDescent="0.2">
      <c r="C623">
        <v>1009</v>
      </c>
      <c r="D623" t="s">
        <v>199</v>
      </c>
      <c r="E623" t="s">
        <v>226</v>
      </c>
      <c r="F623" t="s">
        <v>928</v>
      </c>
      <c r="G623" s="1">
        <v>41085</v>
      </c>
      <c r="H623" t="s">
        <v>202</v>
      </c>
      <c r="I623">
        <v>34</v>
      </c>
      <c r="J623">
        <v>6.9669999999999996</v>
      </c>
      <c r="K623" s="36">
        <v>0</v>
      </c>
      <c r="L623" s="36">
        <v>1220.04</v>
      </c>
      <c r="M623">
        <v>0</v>
      </c>
      <c r="N623" t="s">
        <v>243</v>
      </c>
      <c r="O623" t="s">
        <v>243</v>
      </c>
      <c r="P623" t="s">
        <v>198</v>
      </c>
      <c r="Q623">
        <v>1</v>
      </c>
      <c r="R623" s="116">
        <f t="shared" si="63"/>
        <v>1220.04</v>
      </c>
      <c r="S623">
        <f t="shared" si="64"/>
        <v>8500.0186799999992</v>
      </c>
      <c r="T623" t="str">
        <f t="shared" si="65"/>
        <v>10094108531VME</v>
      </c>
      <c r="U623" t="str">
        <f t="shared" si="66"/>
        <v>14108531VME</v>
      </c>
      <c r="V623" t="str">
        <f t="shared" si="67"/>
        <v>141085TDVME</v>
      </c>
      <c r="W623" t="str">
        <f t="shared" si="68"/>
        <v>100941085TDVME</v>
      </c>
      <c r="X623" t="str">
        <f t="shared" si="69"/>
        <v>0VME</v>
      </c>
    </row>
    <row r="624" spans="3:24" x14ac:dyDescent="0.2">
      <c r="C624">
        <v>1009</v>
      </c>
      <c r="D624" t="s">
        <v>199</v>
      </c>
      <c r="E624" t="s">
        <v>226</v>
      </c>
      <c r="F624" t="s">
        <v>929</v>
      </c>
      <c r="G624" s="1">
        <v>41085</v>
      </c>
      <c r="H624" t="s">
        <v>202</v>
      </c>
      <c r="I624">
        <v>34</v>
      </c>
      <c r="J624">
        <v>6.9649999999999999</v>
      </c>
      <c r="K624" s="36">
        <v>0</v>
      </c>
      <c r="L624" s="36">
        <v>1062560</v>
      </c>
      <c r="M624">
        <v>0</v>
      </c>
      <c r="N624" t="s">
        <v>243</v>
      </c>
      <c r="O624" t="s">
        <v>243</v>
      </c>
      <c r="P624" t="s">
        <v>198</v>
      </c>
      <c r="Q624">
        <v>1</v>
      </c>
      <c r="R624" s="116">
        <f t="shared" si="63"/>
        <v>1062560</v>
      </c>
      <c r="S624">
        <f t="shared" si="64"/>
        <v>7400730.3999999994</v>
      </c>
      <c r="T624" t="str">
        <f t="shared" si="65"/>
        <v>10094108531VME</v>
      </c>
      <c r="U624" t="str">
        <f t="shared" si="66"/>
        <v>14108531VME</v>
      </c>
      <c r="V624" t="str">
        <f t="shared" si="67"/>
        <v>141085TDVME</v>
      </c>
      <c r="W624" t="str">
        <f t="shared" si="68"/>
        <v>100941085TDVME</v>
      </c>
      <c r="X624" t="str">
        <f t="shared" si="69"/>
        <v>0VME</v>
      </c>
    </row>
    <row r="625" spans="3:24" x14ac:dyDescent="0.2">
      <c r="C625">
        <v>1009</v>
      </c>
      <c r="D625" t="s">
        <v>199</v>
      </c>
      <c r="E625" t="s">
        <v>226</v>
      </c>
      <c r="F625" t="s">
        <v>930</v>
      </c>
      <c r="G625" s="1">
        <v>41085</v>
      </c>
      <c r="H625" t="s">
        <v>204</v>
      </c>
      <c r="I625">
        <v>34</v>
      </c>
      <c r="J625">
        <v>6.95</v>
      </c>
      <c r="K625" s="36">
        <v>30759.1</v>
      </c>
      <c r="L625" s="36">
        <v>0</v>
      </c>
      <c r="M625">
        <v>0</v>
      </c>
      <c r="N625" t="s">
        <v>243</v>
      </c>
      <c r="O625" t="s">
        <v>243</v>
      </c>
      <c r="P625" t="s">
        <v>198</v>
      </c>
      <c r="Q625">
        <v>1</v>
      </c>
      <c r="R625" s="116">
        <f t="shared" si="63"/>
        <v>30759.1</v>
      </c>
      <c r="S625">
        <f t="shared" si="64"/>
        <v>213775.745</v>
      </c>
      <c r="T625" t="str">
        <f t="shared" si="65"/>
        <v>10094108531CME</v>
      </c>
      <c r="U625" t="str">
        <f t="shared" si="66"/>
        <v>14108531CME</v>
      </c>
      <c r="V625" t="str">
        <f t="shared" si="67"/>
        <v>141085TDCME</v>
      </c>
      <c r="W625" t="str">
        <f t="shared" si="68"/>
        <v>100941085TDCME</v>
      </c>
      <c r="X625" t="str">
        <f t="shared" si="69"/>
        <v>0CME</v>
      </c>
    </row>
    <row r="626" spans="3:24" x14ac:dyDescent="0.2">
      <c r="C626">
        <v>1009</v>
      </c>
      <c r="D626" t="s">
        <v>199</v>
      </c>
      <c r="E626" t="s">
        <v>226</v>
      </c>
      <c r="F626" t="s">
        <v>931</v>
      </c>
      <c r="G626" s="1">
        <v>41085</v>
      </c>
      <c r="H626" t="s">
        <v>204</v>
      </c>
      <c r="I626">
        <v>34</v>
      </c>
      <c r="J626">
        <v>6.88</v>
      </c>
      <c r="K626" s="36">
        <v>20000</v>
      </c>
      <c r="L626" s="36">
        <v>0</v>
      </c>
      <c r="M626">
        <v>0</v>
      </c>
      <c r="N626" t="s">
        <v>243</v>
      </c>
      <c r="O626" t="s">
        <v>243</v>
      </c>
      <c r="P626" t="s">
        <v>198</v>
      </c>
      <c r="Q626">
        <v>1</v>
      </c>
      <c r="R626" s="116">
        <f t="shared" si="63"/>
        <v>20000</v>
      </c>
      <c r="S626">
        <f t="shared" si="64"/>
        <v>137600</v>
      </c>
      <c r="T626" t="str">
        <f t="shared" si="65"/>
        <v>10094108531CME</v>
      </c>
      <c r="U626" t="str">
        <f t="shared" si="66"/>
        <v>14108531CME</v>
      </c>
      <c r="V626" t="str">
        <f t="shared" si="67"/>
        <v>141085TDCME</v>
      </c>
      <c r="W626" t="str">
        <f t="shared" si="68"/>
        <v>100941085TDCME</v>
      </c>
      <c r="X626" t="str">
        <f t="shared" si="69"/>
        <v>0CME</v>
      </c>
    </row>
    <row r="627" spans="3:24" x14ac:dyDescent="0.2">
      <c r="C627">
        <v>1009</v>
      </c>
      <c r="D627" t="s">
        <v>199</v>
      </c>
      <c r="E627" t="s">
        <v>226</v>
      </c>
      <c r="F627" t="s">
        <v>932</v>
      </c>
      <c r="G627" s="1">
        <v>41085</v>
      </c>
      <c r="H627" t="s">
        <v>202</v>
      </c>
      <c r="I627">
        <v>34</v>
      </c>
      <c r="J627">
        <v>6.9669999999999996</v>
      </c>
      <c r="K627" s="36">
        <v>0</v>
      </c>
      <c r="L627" s="36">
        <v>4001.72</v>
      </c>
      <c r="M627">
        <v>0</v>
      </c>
      <c r="N627" t="s">
        <v>243</v>
      </c>
      <c r="O627" t="s">
        <v>243</v>
      </c>
      <c r="P627" t="s">
        <v>198</v>
      </c>
      <c r="Q627">
        <v>1</v>
      </c>
      <c r="R627" s="116">
        <f t="shared" si="63"/>
        <v>4001.72</v>
      </c>
      <c r="S627">
        <f t="shared" si="64"/>
        <v>27879.983239999998</v>
      </c>
      <c r="T627" t="str">
        <f t="shared" si="65"/>
        <v>10094108531VME</v>
      </c>
      <c r="U627" t="str">
        <f t="shared" si="66"/>
        <v>14108531VME</v>
      </c>
      <c r="V627" t="str">
        <f t="shared" si="67"/>
        <v>141085TDVME</v>
      </c>
      <c r="W627" t="str">
        <f t="shared" si="68"/>
        <v>100941085TDVME</v>
      </c>
      <c r="X627" t="str">
        <f t="shared" si="69"/>
        <v>0VME</v>
      </c>
    </row>
    <row r="628" spans="3:24" x14ac:dyDescent="0.2">
      <c r="C628">
        <v>1009</v>
      </c>
      <c r="D628" t="s">
        <v>199</v>
      </c>
      <c r="E628" t="s">
        <v>226</v>
      </c>
      <c r="F628" t="s">
        <v>933</v>
      </c>
      <c r="G628" s="1">
        <v>41085</v>
      </c>
      <c r="H628" t="s">
        <v>202</v>
      </c>
      <c r="I628">
        <v>34</v>
      </c>
      <c r="J628">
        <v>6.86</v>
      </c>
      <c r="K628" s="36">
        <v>0</v>
      </c>
      <c r="L628" s="36">
        <v>60</v>
      </c>
      <c r="M628">
        <v>0</v>
      </c>
      <c r="N628" t="s">
        <v>243</v>
      </c>
      <c r="O628" t="s">
        <v>243</v>
      </c>
      <c r="P628" t="s">
        <v>198</v>
      </c>
      <c r="Q628">
        <v>1</v>
      </c>
      <c r="R628" s="116">
        <f t="shared" si="63"/>
        <v>60</v>
      </c>
      <c r="S628">
        <f t="shared" si="64"/>
        <v>411.6</v>
      </c>
      <c r="T628" t="str">
        <f t="shared" si="65"/>
        <v>10094108531VME</v>
      </c>
      <c r="U628" t="str">
        <f t="shared" si="66"/>
        <v>14108531VME</v>
      </c>
      <c r="V628" t="str">
        <f t="shared" si="67"/>
        <v>141085TDVME</v>
      </c>
      <c r="W628" t="str">
        <f t="shared" si="68"/>
        <v>100941085TDVME</v>
      </c>
      <c r="X628" t="str">
        <f t="shared" si="69"/>
        <v>0VME</v>
      </c>
    </row>
    <row r="629" spans="3:24" x14ac:dyDescent="0.2">
      <c r="C629">
        <v>1009</v>
      </c>
      <c r="D629" t="s">
        <v>199</v>
      </c>
      <c r="E629" t="s">
        <v>226</v>
      </c>
      <c r="F629" t="s">
        <v>934</v>
      </c>
      <c r="G629" s="1">
        <v>41085</v>
      </c>
      <c r="H629" t="s">
        <v>202</v>
      </c>
      <c r="I629">
        <v>34</v>
      </c>
      <c r="J629">
        <v>6.9649999999999999</v>
      </c>
      <c r="K629" s="36">
        <v>0</v>
      </c>
      <c r="L629" s="36">
        <v>1197.25</v>
      </c>
      <c r="M629">
        <v>0</v>
      </c>
      <c r="N629" t="s">
        <v>243</v>
      </c>
      <c r="O629" t="s">
        <v>243</v>
      </c>
      <c r="P629" t="s">
        <v>198</v>
      </c>
      <c r="Q629">
        <v>1</v>
      </c>
      <c r="R629" s="116">
        <f t="shared" si="63"/>
        <v>1197.25</v>
      </c>
      <c r="S629">
        <f t="shared" si="64"/>
        <v>8338.8462500000005</v>
      </c>
      <c r="T629" t="str">
        <f t="shared" si="65"/>
        <v>10094108531VME</v>
      </c>
      <c r="U629" t="str">
        <f t="shared" si="66"/>
        <v>14108531VME</v>
      </c>
      <c r="V629" t="str">
        <f t="shared" si="67"/>
        <v>141085TDVME</v>
      </c>
      <c r="W629" t="str">
        <f t="shared" si="68"/>
        <v>100941085TDVME</v>
      </c>
      <c r="X629" t="str">
        <f t="shared" si="69"/>
        <v>0VME</v>
      </c>
    </row>
    <row r="630" spans="3:24" x14ac:dyDescent="0.2">
      <c r="C630">
        <v>1009</v>
      </c>
      <c r="D630" t="s">
        <v>199</v>
      </c>
      <c r="E630" t="s">
        <v>226</v>
      </c>
      <c r="F630" t="s">
        <v>935</v>
      </c>
      <c r="G630" s="1">
        <v>41085</v>
      </c>
      <c r="H630" t="s">
        <v>204</v>
      </c>
      <c r="I630">
        <v>34</v>
      </c>
      <c r="J630">
        <v>6.86</v>
      </c>
      <c r="K630" s="36">
        <v>100</v>
      </c>
      <c r="L630" s="36">
        <v>0</v>
      </c>
      <c r="M630">
        <v>0</v>
      </c>
      <c r="N630" t="s">
        <v>243</v>
      </c>
      <c r="O630" t="s">
        <v>243</v>
      </c>
      <c r="P630" t="s">
        <v>198</v>
      </c>
      <c r="Q630">
        <v>1</v>
      </c>
      <c r="R630" s="116">
        <f t="shared" si="63"/>
        <v>100</v>
      </c>
      <c r="S630">
        <f t="shared" si="64"/>
        <v>686</v>
      </c>
      <c r="T630" t="str">
        <f t="shared" si="65"/>
        <v>10094108531CME</v>
      </c>
      <c r="U630" t="str">
        <f t="shared" si="66"/>
        <v>14108531CME</v>
      </c>
      <c r="V630" t="str">
        <f t="shared" si="67"/>
        <v>141085TDCME</v>
      </c>
      <c r="W630" t="str">
        <f t="shared" si="68"/>
        <v>100941085TDCME</v>
      </c>
      <c r="X630" t="str">
        <f t="shared" si="69"/>
        <v>0CME</v>
      </c>
    </row>
    <row r="631" spans="3:24" x14ac:dyDescent="0.2">
      <c r="C631">
        <v>1009</v>
      </c>
      <c r="D631" t="s">
        <v>199</v>
      </c>
      <c r="E631" t="s">
        <v>226</v>
      </c>
      <c r="F631" t="s">
        <v>936</v>
      </c>
      <c r="G631" s="1">
        <v>41085</v>
      </c>
      <c r="H631" t="s">
        <v>204</v>
      </c>
      <c r="I631">
        <v>34</v>
      </c>
      <c r="J631">
        <v>6.86</v>
      </c>
      <c r="K631" s="36">
        <v>314.33999999999997</v>
      </c>
      <c r="L631" s="36">
        <v>0</v>
      </c>
      <c r="M631">
        <v>0</v>
      </c>
      <c r="N631" t="s">
        <v>243</v>
      </c>
      <c r="O631" t="s">
        <v>243</v>
      </c>
      <c r="P631" t="s">
        <v>198</v>
      </c>
      <c r="Q631">
        <v>1</v>
      </c>
      <c r="R631" s="116">
        <f t="shared" si="63"/>
        <v>314.33999999999997</v>
      </c>
      <c r="S631">
        <f t="shared" si="64"/>
        <v>2156.3723999999997</v>
      </c>
      <c r="T631" t="str">
        <f t="shared" si="65"/>
        <v>10094108531CME</v>
      </c>
      <c r="U631" t="str">
        <f t="shared" si="66"/>
        <v>14108531CME</v>
      </c>
      <c r="V631" t="str">
        <f t="shared" si="67"/>
        <v>141085TDCME</v>
      </c>
      <c r="W631" t="str">
        <f t="shared" si="68"/>
        <v>100941085TDCME</v>
      </c>
      <c r="X631" t="str">
        <f t="shared" si="69"/>
        <v>0CME</v>
      </c>
    </row>
    <row r="632" spans="3:24" x14ac:dyDescent="0.2">
      <c r="C632">
        <v>1009</v>
      </c>
      <c r="D632" t="s">
        <v>199</v>
      </c>
      <c r="E632" t="s">
        <v>226</v>
      </c>
      <c r="F632" t="s">
        <v>937</v>
      </c>
      <c r="G632" s="1">
        <v>41085</v>
      </c>
      <c r="H632" t="s">
        <v>204</v>
      </c>
      <c r="I632">
        <v>34</v>
      </c>
      <c r="J632">
        <v>6.86</v>
      </c>
      <c r="K632" s="36">
        <v>600</v>
      </c>
      <c r="L632" s="36">
        <v>0</v>
      </c>
      <c r="M632">
        <v>0</v>
      </c>
      <c r="N632" t="s">
        <v>243</v>
      </c>
      <c r="O632" t="s">
        <v>243</v>
      </c>
      <c r="P632" t="s">
        <v>198</v>
      </c>
      <c r="Q632">
        <v>1</v>
      </c>
      <c r="R632" s="116">
        <f t="shared" si="63"/>
        <v>600</v>
      </c>
      <c r="S632">
        <f t="shared" si="64"/>
        <v>4116</v>
      </c>
      <c r="T632" t="str">
        <f t="shared" si="65"/>
        <v>10094108531CME</v>
      </c>
      <c r="U632" t="str">
        <f t="shared" si="66"/>
        <v>14108531CME</v>
      </c>
      <c r="V632" t="str">
        <f t="shared" si="67"/>
        <v>141085TDCME</v>
      </c>
      <c r="W632" t="str">
        <f t="shared" si="68"/>
        <v>100941085TDCME</v>
      </c>
      <c r="X632" t="str">
        <f t="shared" si="69"/>
        <v>0CME</v>
      </c>
    </row>
    <row r="633" spans="3:24" x14ac:dyDescent="0.2">
      <c r="C633">
        <v>1009</v>
      </c>
      <c r="D633" t="s">
        <v>199</v>
      </c>
      <c r="E633" t="s">
        <v>226</v>
      </c>
      <c r="F633" t="s">
        <v>938</v>
      </c>
      <c r="G633" s="1">
        <v>41085</v>
      </c>
      <c r="H633" t="s">
        <v>204</v>
      </c>
      <c r="I633">
        <v>34</v>
      </c>
      <c r="J633">
        <v>6.93</v>
      </c>
      <c r="K633" s="36">
        <v>10700</v>
      </c>
      <c r="L633" s="36">
        <v>0</v>
      </c>
      <c r="M633">
        <v>0</v>
      </c>
      <c r="N633" t="s">
        <v>243</v>
      </c>
      <c r="O633" t="s">
        <v>243</v>
      </c>
      <c r="P633" t="s">
        <v>198</v>
      </c>
      <c r="Q633">
        <v>1</v>
      </c>
      <c r="R633" s="116">
        <f t="shared" si="63"/>
        <v>10700</v>
      </c>
      <c r="S633">
        <f t="shared" si="64"/>
        <v>74151</v>
      </c>
      <c r="T633" t="str">
        <f t="shared" si="65"/>
        <v>10094108531CME</v>
      </c>
      <c r="U633" t="str">
        <f t="shared" si="66"/>
        <v>14108531CME</v>
      </c>
      <c r="V633" t="str">
        <f t="shared" si="67"/>
        <v>141085TDCME</v>
      </c>
      <c r="W633" t="str">
        <f t="shared" si="68"/>
        <v>100941085TDCME</v>
      </c>
      <c r="X633" t="str">
        <f t="shared" si="69"/>
        <v>0CME</v>
      </c>
    </row>
    <row r="634" spans="3:24" x14ac:dyDescent="0.2">
      <c r="C634">
        <v>1009</v>
      </c>
      <c r="D634" t="s">
        <v>199</v>
      </c>
      <c r="E634" t="s">
        <v>226</v>
      </c>
      <c r="F634" t="s">
        <v>939</v>
      </c>
      <c r="G634" s="1">
        <v>41085</v>
      </c>
      <c r="H634" t="s">
        <v>202</v>
      </c>
      <c r="I634">
        <v>34</v>
      </c>
      <c r="J634">
        <v>6.9630000000000001</v>
      </c>
      <c r="K634" s="36">
        <v>0</v>
      </c>
      <c r="L634" s="36">
        <v>154.91999999999999</v>
      </c>
      <c r="M634">
        <v>0</v>
      </c>
      <c r="N634" t="s">
        <v>243</v>
      </c>
      <c r="O634" t="s">
        <v>243</v>
      </c>
      <c r="P634" t="s">
        <v>198</v>
      </c>
      <c r="Q634">
        <v>1</v>
      </c>
      <c r="R634" s="116">
        <f t="shared" si="63"/>
        <v>154.91999999999999</v>
      </c>
      <c r="S634">
        <f t="shared" si="64"/>
        <v>1078.70796</v>
      </c>
      <c r="T634" t="str">
        <f t="shared" si="65"/>
        <v>10094108531VME</v>
      </c>
      <c r="U634" t="str">
        <f t="shared" si="66"/>
        <v>14108531VME</v>
      </c>
      <c r="V634" t="str">
        <f t="shared" si="67"/>
        <v>141085TDVME</v>
      </c>
      <c r="W634" t="str">
        <f t="shared" si="68"/>
        <v>100941085TDVME</v>
      </c>
      <c r="X634" t="str">
        <f t="shared" si="69"/>
        <v>0VME</v>
      </c>
    </row>
    <row r="635" spans="3:24" x14ac:dyDescent="0.2">
      <c r="C635">
        <v>1009</v>
      </c>
      <c r="D635" t="s">
        <v>199</v>
      </c>
      <c r="E635" t="s">
        <v>226</v>
      </c>
      <c r="F635" t="s">
        <v>940</v>
      </c>
      <c r="G635" s="1">
        <v>41085</v>
      </c>
      <c r="H635" t="s">
        <v>204</v>
      </c>
      <c r="I635">
        <v>34</v>
      </c>
      <c r="J635">
        <v>6.86</v>
      </c>
      <c r="K635" s="36">
        <v>901.23</v>
      </c>
      <c r="L635" s="36">
        <v>0</v>
      </c>
      <c r="M635">
        <v>0</v>
      </c>
      <c r="N635" t="s">
        <v>243</v>
      </c>
      <c r="O635" t="s">
        <v>243</v>
      </c>
      <c r="P635" t="s">
        <v>198</v>
      </c>
      <c r="Q635">
        <v>1</v>
      </c>
      <c r="R635" s="116">
        <f t="shared" si="63"/>
        <v>901.23</v>
      </c>
      <c r="S635">
        <f t="shared" si="64"/>
        <v>6182.4378000000006</v>
      </c>
      <c r="T635" t="str">
        <f t="shared" si="65"/>
        <v>10094108531CME</v>
      </c>
      <c r="U635" t="str">
        <f t="shared" si="66"/>
        <v>14108531CME</v>
      </c>
      <c r="V635" t="str">
        <f t="shared" si="67"/>
        <v>141085TDCME</v>
      </c>
      <c r="W635" t="str">
        <f t="shared" si="68"/>
        <v>100941085TDCME</v>
      </c>
      <c r="X635" t="str">
        <f t="shared" si="69"/>
        <v>0CME</v>
      </c>
    </row>
    <row r="636" spans="3:24" x14ac:dyDescent="0.2">
      <c r="C636">
        <v>1009</v>
      </c>
      <c r="D636" t="s">
        <v>199</v>
      </c>
      <c r="E636" t="s">
        <v>226</v>
      </c>
      <c r="F636" t="s">
        <v>941</v>
      </c>
      <c r="G636" s="1">
        <v>41085</v>
      </c>
      <c r="H636" t="s">
        <v>202</v>
      </c>
      <c r="I636">
        <v>34</v>
      </c>
      <c r="J636">
        <v>6.86</v>
      </c>
      <c r="K636" s="36">
        <v>0</v>
      </c>
      <c r="L636" s="36">
        <v>16.309999999999999</v>
      </c>
      <c r="M636">
        <v>0</v>
      </c>
      <c r="N636" t="s">
        <v>243</v>
      </c>
      <c r="O636" t="s">
        <v>243</v>
      </c>
      <c r="P636" t="s">
        <v>198</v>
      </c>
      <c r="Q636">
        <v>1</v>
      </c>
      <c r="R636" s="116">
        <f t="shared" si="63"/>
        <v>16.309999999999999</v>
      </c>
      <c r="S636">
        <f t="shared" si="64"/>
        <v>111.8866</v>
      </c>
      <c r="T636" t="str">
        <f t="shared" si="65"/>
        <v>10094108531VME</v>
      </c>
      <c r="U636" t="str">
        <f t="shared" si="66"/>
        <v>14108531VME</v>
      </c>
      <c r="V636" t="str">
        <f t="shared" si="67"/>
        <v>141085TDVME</v>
      </c>
      <c r="W636" t="str">
        <f t="shared" si="68"/>
        <v>100941085TDVME</v>
      </c>
      <c r="X636" t="str">
        <f t="shared" si="69"/>
        <v>0VME</v>
      </c>
    </row>
    <row r="637" spans="3:24" x14ac:dyDescent="0.2">
      <c r="C637">
        <v>1009</v>
      </c>
      <c r="D637" t="s">
        <v>199</v>
      </c>
      <c r="E637" t="s">
        <v>226</v>
      </c>
      <c r="F637" t="s">
        <v>942</v>
      </c>
      <c r="G637" s="1">
        <v>41085</v>
      </c>
      <c r="H637" t="s">
        <v>204</v>
      </c>
      <c r="I637">
        <v>34</v>
      </c>
      <c r="J637">
        <v>6.86</v>
      </c>
      <c r="K637" s="36">
        <v>1317.73</v>
      </c>
      <c r="L637" s="36">
        <v>0</v>
      </c>
      <c r="M637">
        <v>0</v>
      </c>
      <c r="N637" t="s">
        <v>243</v>
      </c>
      <c r="O637" t="s">
        <v>243</v>
      </c>
      <c r="P637" t="s">
        <v>198</v>
      </c>
      <c r="Q637">
        <v>1</v>
      </c>
      <c r="R637" s="116">
        <f t="shared" si="63"/>
        <v>1317.73</v>
      </c>
      <c r="S637">
        <f t="shared" si="64"/>
        <v>9039.6278000000002</v>
      </c>
      <c r="T637" t="str">
        <f t="shared" si="65"/>
        <v>10094108531CME</v>
      </c>
      <c r="U637" t="str">
        <f t="shared" si="66"/>
        <v>14108531CME</v>
      </c>
      <c r="V637" t="str">
        <f t="shared" si="67"/>
        <v>141085TDCME</v>
      </c>
      <c r="W637" t="str">
        <f t="shared" si="68"/>
        <v>100941085TDCME</v>
      </c>
      <c r="X637" t="str">
        <f t="shared" si="69"/>
        <v>0CME</v>
      </c>
    </row>
    <row r="638" spans="3:24" x14ac:dyDescent="0.2">
      <c r="C638">
        <v>1009</v>
      </c>
      <c r="D638" t="s">
        <v>199</v>
      </c>
      <c r="E638" t="s">
        <v>226</v>
      </c>
      <c r="F638" t="s">
        <v>943</v>
      </c>
      <c r="G638" s="1">
        <v>41085</v>
      </c>
      <c r="H638" t="s">
        <v>202</v>
      </c>
      <c r="I638">
        <v>34</v>
      </c>
      <c r="J638">
        <v>6.86</v>
      </c>
      <c r="K638" s="36">
        <v>0</v>
      </c>
      <c r="L638" s="36">
        <v>19.22</v>
      </c>
      <c r="M638">
        <v>0</v>
      </c>
      <c r="N638" t="s">
        <v>243</v>
      </c>
      <c r="O638" t="s">
        <v>243</v>
      </c>
      <c r="P638" t="s">
        <v>198</v>
      </c>
      <c r="Q638">
        <v>1</v>
      </c>
      <c r="R638" s="116">
        <f t="shared" si="63"/>
        <v>19.22</v>
      </c>
      <c r="S638">
        <f t="shared" si="64"/>
        <v>131.8492</v>
      </c>
      <c r="T638" t="str">
        <f t="shared" si="65"/>
        <v>10094108531VME</v>
      </c>
      <c r="U638" t="str">
        <f t="shared" si="66"/>
        <v>14108531VME</v>
      </c>
      <c r="V638" t="str">
        <f t="shared" si="67"/>
        <v>141085TDVME</v>
      </c>
      <c r="W638" t="str">
        <f t="shared" si="68"/>
        <v>100941085TDVME</v>
      </c>
      <c r="X638" t="str">
        <f t="shared" si="69"/>
        <v>0VME</v>
      </c>
    </row>
    <row r="639" spans="3:24" x14ac:dyDescent="0.2">
      <c r="C639">
        <v>1009</v>
      </c>
      <c r="D639" t="s">
        <v>199</v>
      </c>
      <c r="E639" t="s">
        <v>226</v>
      </c>
      <c r="F639" t="s">
        <v>944</v>
      </c>
      <c r="G639" s="1">
        <v>41085</v>
      </c>
      <c r="H639" t="s">
        <v>204</v>
      </c>
      <c r="I639">
        <v>34</v>
      </c>
      <c r="J639">
        <v>6.86</v>
      </c>
      <c r="K639" s="36">
        <v>372.38</v>
      </c>
      <c r="L639" s="36">
        <v>0</v>
      </c>
      <c r="M639">
        <v>0</v>
      </c>
      <c r="N639" t="s">
        <v>243</v>
      </c>
      <c r="O639" t="s">
        <v>243</v>
      </c>
      <c r="P639" t="s">
        <v>198</v>
      </c>
      <c r="Q639">
        <v>1</v>
      </c>
      <c r="R639" s="116">
        <f t="shared" si="63"/>
        <v>372.38</v>
      </c>
      <c r="S639">
        <f t="shared" si="64"/>
        <v>2554.5268000000001</v>
      </c>
      <c r="T639" t="str">
        <f t="shared" si="65"/>
        <v>10094108531CME</v>
      </c>
      <c r="U639" t="str">
        <f t="shared" si="66"/>
        <v>14108531CME</v>
      </c>
      <c r="V639" t="str">
        <f t="shared" si="67"/>
        <v>141085TDCME</v>
      </c>
      <c r="W639" t="str">
        <f t="shared" si="68"/>
        <v>100941085TDCME</v>
      </c>
      <c r="X639" t="str">
        <f t="shared" si="69"/>
        <v>0CME</v>
      </c>
    </row>
    <row r="640" spans="3:24" x14ac:dyDescent="0.2">
      <c r="C640">
        <v>1009</v>
      </c>
      <c r="D640" t="s">
        <v>199</v>
      </c>
      <c r="E640" t="s">
        <v>226</v>
      </c>
      <c r="F640" t="s">
        <v>945</v>
      </c>
      <c r="G640" s="1">
        <v>41085</v>
      </c>
      <c r="H640" t="s">
        <v>202</v>
      </c>
      <c r="I640">
        <v>34</v>
      </c>
      <c r="J640">
        <v>6.86</v>
      </c>
      <c r="K640" s="36">
        <v>0</v>
      </c>
      <c r="L640" s="36">
        <v>15</v>
      </c>
      <c r="M640">
        <v>0</v>
      </c>
      <c r="N640" t="s">
        <v>243</v>
      </c>
      <c r="O640" t="s">
        <v>243</v>
      </c>
      <c r="P640" t="s">
        <v>198</v>
      </c>
      <c r="Q640">
        <v>1</v>
      </c>
      <c r="R640" s="116">
        <f t="shared" si="63"/>
        <v>15</v>
      </c>
      <c r="S640">
        <f t="shared" si="64"/>
        <v>102.9</v>
      </c>
      <c r="T640" t="str">
        <f t="shared" si="65"/>
        <v>10094108531VME</v>
      </c>
      <c r="U640" t="str">
        <f t="shared" si="66"/>
        <v>14108531VME</v>
      </c>
      <c r="V640" t="str">
        <f t="shared" si="67"/>
        <v>141085TDVME</v>
      </c>
      <c r="W640" t="str">
        <f t="shared" si="68"/>
        <v>100941085TDVME</v>
      </c>
      <c r="X640" t="str">
        <f t="shared" si="69"/>
        <v>0VME</v>
      </c>
    </row>
    <row r="641" spans="3:24" x14ac:dyDescent="0.2">
      <c r="C641">
        <v>1009</v>
      </c>
      <c r="D641" t="s">
        <v>199</v>
      </c>
      <c r="E641" t="s">
        <v>226</v>
      </c>
      <c r="F641" t="s">
        <v>946</v>
      </c>
      <c r="G641" s="1">
        <v>41085</v>
      </c>
      <c r="H641" t="s">
        <v>204</v>
      </c>
      <c r="I641">
        <v>34</v>
      </c>
      <c r="J641">
        <v>6.86</v>
      </c>
      <c r="K641" s="36">
        <v>546.66</v>
      </c>
      <c r="L641" s="36">
        <v>0</v>
      </c>
      <c r="M641">
        <v>0</v>
      </c>
      <c r="N641" t="s">
        <v>243</v>
      </c>
      <c r="O641" t="s">
        <v>243</v>
      </c>
      <c r="P641" t="s">
        <v>198</v>
      </c>
      <c r="Q641">
        <v>1</v>
      </c>
      <c r="R641" s="116">
        <f t="shared" si="63"/>
        <v>546.66</v>
      </c>
      <c r="S641">
        <f t="shared" si="64"/>
        <v>3750.0875999999998</v>
      </c>
      <c r="T641" t="str">
        <f t="shared" si="65"/>
        <v>10094108531CME</v>
      </c>
      <c r="U641" t="str">
        <f t="shared" si="66"/>
        <v>14108531CME</v>
      </c>
      <c r="V641" t="str">
        <f t="shared" si="67"/>
        <v>141085TDCME</v>
      </c>
      <c r="W641" t="str">
        <f t="shared" si="68"/>
        <v>100941085TDCME</v>
      </c>
      <c r="X641" t="str">
        <f t="shared" si="69"/>
        <v>0CME</v>
      </c>
    </row>
    <row r="642" spans="3:24" x14ac:dyDescent="0.2">
      <c r="C642">
        <v>1009</v>
      </c>
      <c r="D642" t="s">
        <v>199</v>
      </c>
      <c r="E642" t="s">
        <v>226</v>
      </c>
      <c r="F642" t="s">
        <v>947</v>
      </c>
      <c r="G642" s="1">
        <v>41085</v>
      </c>
      <c r="H642" t="s">
        <v>202</v>
      </c>
      <c r="I642">
        <v>34</v>
      </c>
      <c r="J642">
        <v>6.86</v>
      </c>
      <c r="K642" s="36">
        <v>0</v>
      </c>
      <c r="L642" s="36">
        <v>15</v>
      </c>
      <c r="M642">
        <v>0</v>
      </c>
      <c r="N642" t="s">
        <v>243</v>
      </c>
      <c r="O642" t="s">
        <v>243</v>
      </c>
      <c r="P642" t="s">
        <v>198</v>
      </c>
      <c r="Q642">
        <v>1</v>
      </c>
      <c r="R642" s="116">
        <f t="shared" si="63"/>
        <v>15</v>
      </c>
      <c r="S642">
        <f t="shared" si="64"/>
        <v>102.9</v>
      </c>
      <c r="T642" t="str">
        <f t="shared" si="65"/>
        <v>10094108531VME</v>
      </c>
      <c r="U642" t="str">
        <f t="shared" si="66"/>
        <v>14108531VME</v>
      </c>
      <c r="V642" t="str">
        <f t="shared" si="67"/>
        <v>141085TDVME</v>
      </c>
      <c r="W642" t="str">
        <f t="shared" si="68"/>
        <v>100941085TDVME</v>
      </c>
      <c r="X642" t="str">
        <f t="shared" si="69"/>
        <v>0VME</v>
      </c>
    </row>
    <row r="643" spans="3:24" x14ac:dyDescent="0.2">
      <c r="C643">
        <v>1009</v>
      </c>
      <c r="D643" t="s">
        <v>199</v>
      </c>
      <c r="E643" t="s">
        <v>226</v>
      </c>
      <c r="F643" t="s">
        <v>948</v>
      </c>
      <c r="G643" s="1">
        <v>41085</v>
      </c>
      <c r="H643" t="s">
        <v>204</v>
      </c>
      <c r="I643">
        <v>34</v>
      </c>
      <c r="J643">
        <v>6.86</v>
      </c>
      <c r="K643" s="36">
        <v>1396.76</v>
      </c>
      <c r="L643" s="36">
        <v>0</v>
      </c>
      <c r="M643">
        <v>0</v>
      </c>
      <c r="N643" t="s">
        <v>243</v>
      </c>
      <c r="O643" t="s">
        <v>243</v>
      </c>
      <c r="P643" t="s">
        <v>198</v>
      </c>
      <c r="Q643">
        <v>1</v>
      </c>
      <c r="R643" s="116">
        <f t="shared" si="63"/>
        <v>1396.76</v>
      </c>
      <c r="S643">
        <f t="shared" si="64"/>
        <v>9581.7736000000004</v>
      </c>
      <c r="T643" t="str">
        <f t="shared" si="65"/>
        <v>10094108531CME</v>
      </c>
      <c r="U643" t="str">
        <f t="shared" si="66"/>
        <v>14108531CME</v>
      </c>
      <c r="V643" t="str">
        <f t="shared" si="67"/>
        <v>141085TDCME</v>
      </c>
      <c r="W643" t="str">
        <f t="shared" si="68"/>
        <v>100941085TDCME</v>
      </c>
      <c r="X643" t="str">
        <f t="shared" si="69"/>
        <v>0CME</v>
      </c>
    </row>
    <row r="644" spans="3:24" x14ac:dyDescent="0.2">
      <c r="C644">
        <v>1009</v>
      </c>
      <c r="D644" t="s">
        <v>199</v>
      </c>
      <c r="E644" t="s">
        <v>226</v>
      </c>
      <c r="F644" t="s">
        <v>949</v>
      </c>
      <c r="G644" s="1">
        <v>41085</v>
      </c>
      <c r="H644" t="s">
        <v>202</v>
      </c>
      <c r="I644">
        <v>34</v>
      </c>
      <c r="J644">
        <v>6.86</v>
      </c>
      <c r="K644" s="36">
        <v>0</v>
      </c>
      <c r="L644" s="36">
        <v>19.78</v>
      </c>
      <c r="M644">
        <v>0</v>
      </c>
      <c r="N644" t="s">
        <v>243</v>
      </c>
      <c r="O644" t="s">
        <v>243</v>
      </c>
      <c r="P644" t="s">
        <v>198</v>
      </c>
      <c r="Q644">
        <v>1</v>
      </c>
      <c r="R644" s="116">
        <f t="shared" si="63"/>
        <v>19.78</v>
      </c>
      <c r="S644">
        <f t="shared" si="64"/>
        <v>135.69080000000002</v>
      </c>
      <c r="T644" t="str">
        <f t="shared" si="65"/>
        <v>10094108531VME</v>
      </c>
      <c r="U644" t="str">
        <f t="shared" si="66"/>
        <v>14108531VME</v>
      </c>
      <c r="V644" t="str">
        <f t="shared" si="67"/>
        <v>141085TDVME</v>
      </c>
      <c r="W644" t="str">
        <f t="shared" si="68"/>
        <v>100941085TDVME</v>
      </c>
      <c r="X644" t="str">
        <f t="shared" si="69"/>
        <v>0VME</v>
      </c>
    </row>
    <row r="645" spans="3:24" x14ac:dyDescent="0.2">
      <c r="C645">
        <v>1009</v>
      </c>
      <c r="D645" t="s">
        <v>199</v>
      </c>
      <c r="E645" t="s">
        <v>226</v>
      </c>
      <c r="F645" t="s">
        <v>950</v>
      </c>
      <c r="G645" s="1">
        <v>41085</v>
      </c>
      <c r="H645" t="s">
        <v>204</v>
      </c>
      <c r="I645">
        <v>34</v>
      </c>
      <c r="J645">
        <v>6.8550000000000004</v>
      </c>
      <c r="K645" s="36">
        <v>0.82</v>
      </c>
      <c r="L645" s="36">
        <v>0</v>
      </c>
      <c r="M645">
        <v>0</v>
      </c>
      <c r="N645" t="s">
        <v>243</v>
      </c>
      <c r="O645" t="s">
        <v>243</v>
      </c>
      <c r="P645" t="s">
        <v>198</v>
      </c>
      <c r="Q645">
        <v>1</v>
      </c>
      <c r="R645" s="116">
        <f t="shared" si="63"/>
        <v>0.82</v>
      </c>
      <c r="S645">
        <f t="shared" si="64"/>
        <v>5.6211000000000002</v>
      </c>
      <c r="T645" t="str">
        <f t="shared" si="65"/>
        <v>10094108531CME</v>
      </c>
      <c r="U645" t="str">
        <f t="shared" si="66"/>
        <v>14108531CME</v>
      </c>
      <c r="V645" t="str">
        <f t="shared" si="67"/>
        <v>141085TDCME</v>
      </c>
      <c r="W645" t="str">
        <f t="shared" si="68"/>
        <v>100941085TDCME</v>
      </c>
      <c r="X645" t="str">
        <f t="shared" si="69"/>
        <v>0CME</v>
      </c>
    </row>
    <row r="646" spans="3:24" x14ac:dyDescent="0.2">
      <c r="C646">
        <v>1009</v>
      </c>
      <c r="D646" t="s">
        <v>199</v>
      </c>
      <c r="E646" t="s">
        <v>226</v>
      </c>
      <c r="F646" t="s">
        <v>951</v>
      </c>
      <c r="G646" s="1">
        <v>41085</v>
      </c>
      <c r="H646" t="s">
        <v>202</v>
      </c>
      <c r="I646">
        <v>34</v>
      </c>
      <c r="J646">
        <v>6.9669999999999996</v>
      </c>
      <c r="K646" s="36">
        <v>0</v>
      </c>
      <c r="L646" s="36">
        <v>102</v>
      </c>
      <c r="M646">
        <v>0</v>
      </c>
      <c r="N646" t="s">
        <v>243</v>
      </c>
      <c r="O646" t="s">
        <v>243</v>
      </c>
      <c r="P646" t="s">
        <v>198</v>
      </c>
      <c r="Q646">
        <v>1</v>
      </c>
      <c r="R646" s="116">
        <f t="shared" si="63"/>
        <v>102</v>
      </c>
      <c r="S646">
        <f t="shared" si="64"/>
        <v>710.63400000000001</v>
      </c>
      <c r="T646" t="str">
        <f t="shared" si="65"/>
        <v>10094108531VME</v>
      </c>
      <c r="U646" t="str">
        <f t="shared" si="66"/>
        <v>14108531VME</v>
      </c>
      <c r="V646" t="str">
        <f t="shared" si="67"/>
        <v>141085TDVME</v>
      </c>
      <c r="W646" t="str">
        <f t="shared" si="68"/>
        <v>100941085TDVME</v>
      </c>
      <c r="X646" t="str">
        <f t="shared" si="69"/>
        <v>0VME</v>
      </c>
    </row>
    <row r="647" spans="3:24" x14ac:dyDescent="0.2">
      <c r="C647">
        <v>1009</v>
      </c>
      <c r="D647" t="s">
        <v>199</v>
      </c>
      <c r="E647" t="s">
        <v>226</v>
      </c>
      <c r="F647" t="s">
        <v>952</v>
      </c>
      <c r="G647" s="1">
        <v>41085</v>
      </c>
      <c r="H647" t="s">
        <v>204</v>
      </c>
      <c r="I647">
        <v>34</v>
      </c>
      <c r="J647">
        <v>6.8550000000000004</v>
      </c>
      <c r="K647" s="36">
        <v>75</v>
      </c>
      <c r="L647" s="36">
        <v>0</v>
      </c>
      <c r="M647">
        <v>0</v>
      </c>
      <c r="N647" t="s">
        <v>243</v>
      </c>
      <c r="O647" t="s">
        <v>243</v>
      </c>
      <c r="P647" t="s">
        <v>198</v>
      </c>
      <c r="Q647">
        <v>1</v>
      </c>
      <c r="R647" s="116">
        <f t="shared" si="63"/>
        <v>75</v>
      </c>
      <c r="S647">
        <f t="shared" si="64"/>
        <v>514.125</v>
      </c>
      <c r="T647" t="str">
        <f t="shared" si="65"/>
        <v>10094108531CME</v>
      </c>
      <c r="U647" t="str">
        <f t="shared" si="66"/>
        <v>14108531CME</v>
      </c>
      <c r="V647" t="str">
        <f t="shared" si="67"/>
        <v>141085TDCME</v>
      </c>
      <c r="W647" t="str">
        <f t="shared" si="68"/>
        <v>100941085TDCME</v>
      </c>
      <c r="X647" t="str">
        <f t="shared" si="69"/>
        <v>0CME</v>
      </c>
    </row>
    <row r="648" spans="3:24" x14ac:dyDescent="0.2">
      <c r="C648">
        <v>1009</v>
      </c>
      <c r="D648" t="s">
        <v>199</v>
      </c>
      <c r="E648" t="s">
        <v>226</v>
      </c>
      <c r="F648" t="s">
        <v>953</v>
      </c>
      <c r="G648" s="1">
        <v>41085</v>
      </c>
      <c r="H648" t="s">
        <v>202</v>
      </c>
      <c r="I648">
        <v>34</v>
      </c>
      <c r="J648">
        <v>6.9649999999999999</v>
      </c>
      <c r="K648" s="36">
        <v>0</v>
      </c>
      <c r="L648" s="36">
        <v>8500</v>
      </c>
      <c r="M648">
        <v>0</v>
      </c>
      <c r="N648" t="s">
        <v>243</v>
      </c>
      <c r="O648" t="s">
        <v>243</v>
      </c>
      <c r="P648" t="s">
        <v>198</v>
      </c>
      <c r="Q648">
        <v>1</v>
      </c>
      <c r="R648" s="116">
        <f t="shared" ref="R648:R711" si="70">+L648+K648</f>
        <v>8500</v>
      </c>
      <c r="S648">
        <f t="shared" ref="S648:S711" si="71">+R648*J648</f>
        <v>59202.5</v>
      </c>
      <c r="T648" t="str">
        <f t="shared" ref="T648:T711" si="72">+C648&amp;G648&amp;E648&amp;H648</f>
        <v>10094108531VME</v>
      </c>
      <c r="U648" t="str">
        <f t="shared" ref="U648:U711" si="73">IF(C648=10001,"4"&amp;G648&amp;E648&amp;H648,LEFT(C648,1)&amp;G648&amp;E648&amp;H648)</f>
        <v>14108531VME</v>
      </c>
      <c r="V648" t="str">
        <f t="shared" ref="V648:V711" si="74">+LEFT(C648,1)&amp;G648&amp;IF(OR(E648="30",E648="31",E648="32"),"TD","")&amp;H648</f>
        <v>141085TDVME</v>
      </c>
      <c r="W648" t="str">
        <f t="shared" ref="W648:W711" si="75">C648&amp;G648&amp;IF(OR(E648="30",E648="31",E648="32"),"TD","")&amp;H648</f>
        <v>100941085TDVME</v>
      </c>
      <c r="X648" t="str">
        <f t="shared" ref="X648:X711" si="76">M648&amp;H648</f>
        <v>0VME</v>
      </c>
    </row>
    <row r="649" spans="3:24" x14ac:dyDescent="0.2">
      <c r="C649">
        <v>1009</v>
      </c>
      <c r="D649" t="s">
        <v>199</v>
      </c>
      <c r="E649" t="s">
        <v>226</v>
      </c>
      <c r="F649" t="s">
        <v>954</v>
      </c>
      <c r="G649" s="1">
        <v>41085</v>
      </c>
      <c r="H649" t="s">
        <v>202</v>
      </c>
      <c r="I649">
        <v>34</v>
      </c>
      <c r="J649">
        <v>6.9649999999999999</v>
      </c>
      <c r="K649" s="36">
        <v>0</v>
      </c>
      <c r="L649" s="36">
        <v>38.25</v>
      </c>
      <c r="M649">
        <v>0</v>
      </c>
      <c r="N649" t="s">
        <v>243</v>
      </c>
      <c r="O649" t="s">
        <v>243</v>
      </c>
      <c r="P649" t="s">
        <v>198</v>
      </c>
      <c r="Q649">
        <v>1</v>
      </c>
      <c r="R649" s="116">
        <f t="shared" si="70"/>
        <v>38.25</v>
      </c>
      <c r="S649">
        <f t="shared" si="71"/>
        <v>266.41125</v>
      </c>
      <c r="T649" t="str">
        <f t="shared" si="72"/>
        <v>10094108531VME</v>
      </c>
      <c r="U649" t="str">
        <f t="shared" si="73"/>
        <v>14108531VME</v>
      </c>
      <c r="V649" t="str">
        <f t="shared" si="74"/>
        <v>141085TDVME</v>
      </c>
      <c r="W649" t="str">
        <f t="shared" si="75"/>
        <v>100941085TDVME</v>
      </c>
      <c r="X649" t="str">
        <f t="shared" si="76"/>
        <v>0VME</v>
      </c>
    </row>
    <row r="650" spans="3:24" x14ac:dyDescent="0.2">
      <c r="C650">
        <v>1009</v>
      </c>
      <c r="D650" t="s">
        <v>199</v>
      </c>
      <c r="E650" t="s">
        <v>226</v>
      </c>
      <c r="F650" t="s">
        <v>955</v>
      </c>
      <c r="G650" s="1">
        <v>41085</v>
      </c>
      <c r="H650" t="s">
        <v>202</v>
      </c>
      <c r="I650">
        <v>34</v>
      </c>
      <c r="J650">
        <v>6.9649999999999999</v>
      </c>
      <c r="K650" s="36">
        <v>0</v>
      </c>
      <c r="L650" s="36">
        <v>7720</v>
      </c>
      <c r="M650">
        <v>0</v>
      </c>
      <c r="N650" t="s">
        <v>243</v>
      </c>
      <c r="O650" t="s">
        <v>243</v>
      </c>
      <c r="P650" t="s">
        <v>198</v>
      </c>
      <c r="Q650">
        <v>1</v>
      </c>
      <c r="R650" s="116">
        <f t="shared" si="70"/>
        <v>7720</v>
      </c>
      <c r="S650">
        <f t="shared" si="71"/>
        <v>53769.799999999996</v>
      </c>
      <c r="T650" t="str">
        <f t="shared" si="72"/>
        <v>10094108531VME</v>
      </c>
      <c r="U650" t="str">
        <f t="shared" si="73"/>
        <v>14108531VME</v>
      </c>
      <c r="V650" t="str">
        <f t="shared" si="74"/>
        <v>141085TDVME</v>
      </c>
      <c r="W650" t="str">
        <f t="shared" si="75"/>
        <v>100941085TDVME</v>
      </c>
      <c r="X650" t="str">
        <f t="shared" si="76"/>
        <v>0VME</v>
      </c>
    </row>
    <row r="651" spans="3:24" x14ac:dyDescent="0.2">
      <c r="C651">
        <v>1009</v>
      </c>
      <c r="D651" t="s">
        <v>199</v>
      </c>
      <c r="E651" t="s">
        <v>226</v>
      </c>
      <c r="F651" t="s">
        <v>956</v>
      </c>
      <c r="G651" s="1">
        <v>41085</v>
      </c>
      <c r="H651" t="s">
        <v>202</v>
      </c>
      <c r="I651">
        <v>34</v>
      </c>
      <c r="J651">
        <v>6.9649999999999999</v>
      </c>
      <c r="K651" s="36">
        <v>0</v>
      </c>
      <c r="L651" s="36">
        <v>35</v>
      </c>
      <c r="M651">
        <v>0</v>
      </c>
      <c r="N651" t="s">
        <v>243</v>
      </c>
      <c r="O651" t="s">
        <v>243</v>
      </c>
      <c r="P651" t="s">
        <v>198</v>
      </c>
      <c r="Q651">
        <v>1</v>
      </c>
      <c r="R651" s="116">
        <f t="shared" si="70"/>
        <v>35</v>
      </c>
      <c r="S651">
        <f t="shared" si="71"/>
        <v>243.77500000000001</v>
      </c>
      <c r="T651" t="str">
        <f t="shared" si="72"/>
        <v>10094108531VME</v>
      </c>
      <c r="U651" t="str">
        <f t="shared" si="73"/>
        <v>14108531VME</v>
      </c>
      <c r="V651" t="str">
        <f t="shared" si="74"/>
        <v>141085TDVME</v>
      </c>
      <c r="W651" t="str">
        <f t="shared" si="75"/>
        <v>100941085TDVME</v>
      </c>
      <c r="X651" t="str">
        <f t="shared" si="76"/>
        <v>0VME</v>
      </c>
    </row>
    <row r="652" spans="3:24" x14ac:dyDescent="0.2">
      <c r="C652">
        <v>1009</v>
      </c>
      <c r="D652" t="s">
        <v>199</v>
      </c>
      <c r="E652" t="s">
        <v>226</v>
      </c>
      <c r="F652" t="s">
        <v>957</v>
      </c>
      <c r="G652" s="1">
        <v>41085</v>
      </c>
      <c r="H652" t="s">
        <v>202</v>
      </c>
      <c r="I652">
        <v>34</v>
      </c>
      <c r="J652">
        <v>6.9669999999999996</v>
      </c>
      <c r="K652" s="36">
        <v>0</v>
      </c>
      <c r="L652" s="36">
        <v>0.82</v>
      </c>
      <c r="M652">
        <v>0</v>
      </c>
      <c r="N652" t="s">
        <v>243</v>
      </c>
      <c r="O652" t="s">
        <v>243</v>
      </c>
      <c r="P652" t="s">
        <v>198</v>
      </c>
      <c r="Q652">
        <v>1</v>
      </c>
      <c r="R652" s="116">
        <f t="shared" si="70"/>
        <v>0.82</v>
      </c>
      <c r="S652">
        <f t="shared" si="71"/>
        <v>5.7129399999999997</v>
      </c>
      <c r="T652" t="str">
        <f t="shared" si="72"/>
        <v>10094108531VME</v>
      </c>
      <c r="U652" t="str">
        <f t="shared" si="73"/>
        <v>14108531VME</v>
      </c>
      <c r="V652" t="str">
        <f t="shared" si="74"/>
        <v>141085TDVME</v>
      </c>
      <c r="W652" t="str">
        <f t="shared" si="75"/>
        <v>100941085TDVME</v>
      </c>
      <c r="X652" t="str">
        <f t="shared" si="76"/>
        <v>0VME</v>
      </c>
    </row>
    <row r="653" spans="3:24" x14ac:dyDescent="0.2">
      <c r="C653">
        <v>1009</v>
      </c>
      <c r="D653" t="s">
        <v>199</v>
      </c>
      <c r="E653" t="s">
        <v>226</v>
      </c>
      <c r="F653" t="s">
        <v>958</v>
      </c>
      <c r="G653" s="1">
        <v>41085</v>
      </c>
      <c r="H653" t="s">
        <v>204</v>
      </c>
      <c r="I653">
        <v>34</v>
      </c>
      <c r="J653">
        <v>6.8550000000000004</v>
      </c>
      <c r="K653" s="36">
        <v>33.4</v>
      </c>
      <c r="L653" s="36">
        <v>0</v>
      </c>
      <c r="M653">
        <v>0</v>
      </c>
      <c r="N653" t="s">
        <v>243</v>
      </c>
      <c r="O653" t="s">
        <v>243</v>
      </c>
      <c r="P653" t="s">
        <v>198</v>
      </c>
      <c r="Q653">
        <v>1</v>
      </c>
      <c r="R653" s="116">
        <f t="shared" si="70"/>
        <v>33.4</v>
      </c>
      <c r="S653">
        <f t="shared" si="71"/>
        <v>228.95699999999999</v>
      </c>
      <c r="T653" t="str">
        <f t="shared" si="72"/>
        <v>10094108531CME</v>
      </c>
      <c r="U653" t="str">
        <f t="shared" si="73"/>
        <v>14108531CME</v>
      </c>
      <c r="V653" t="str">
        <f t="shared" si="74"/>
        <v>141085TDCME</v>
      </c>
      <c r="W653" t="str">
        <f t="shared" si="75"/>
        <v>100941085TDCME</v>
      </c>
      <c r="X653" t="str">
        <f t="shared" si="76"/>
        <v>0CME</v>
      </c>
    </row>
    <row r="654" spans="3:24" x14ac:dyDescent="0.2">
      <c r="C654">
        <v>1009</v>
      </c>
      <c r="D654" t="s">
        <v>199</v>
      </c>
      <c r="E654" t="s">
        <v>226</v>
      </c>
      <c r="F654" t="s">
        <v>959</v>
      </c>
      <c r="G654" s="1">
        <v>41085</v>
      </c>
      <c r="H654" t="s">
        <v>202</v>
      </c>
      <c r="I654">
        <v>34</v>
      </c>
      <c r="J654">
        <v>6.9669999999999996</v>
      </c>
      <c r="K654" s="36">
        <v>0</v>
      </c>
      <c r="L654" s="36">
        <v>14.35</v>
      </c>
      <c r="M654">
        <v>0</v>
      </c>
      <c r="N654" t="s">
        <v>243</v>
      </c>
      <c r="O654" t="s">
        <v>243</v>
      </c>
      <c r="P654" t="s">
        <v>198</v>
      </c>
      <c r="Q654">
        <v>1</v>
      </c>
      <c r="R654" s="116">
        <f t="shared" si="70"/>
        <v>14.35</v>
      </c>
      <c r="S654">
        <f t="shared" si="71"/>
        <v>99.976449999999986</v>
      </c>
      <c r="T654" t="str">
        <f t="shared" si="72"/>
        <v>10094108531VME</v>
      </c>
      <c r="U654" t="str">
        <f t="shared" si="73"/>
        <v>14108531VME</v>
      </c>
      <c r="V654" t="str">
        <f t="shared" si="74"/>
        <v>141085TDVME</v>
      </c>
      <c r="W654" t="str">
        <f t="shared" si="75"/>
        <v>100941085TDVME</v>
      </c>
      <c r="X654" t="str">
        <f t="shared" si="76"/>
        <v>0VME</v>
      </c>
    </row>
    <row r="655" spans="3:24" x14ac:dyDescent="0.2">
      <c r="C655">
        <v>1009</v>
      </c>
      <c r="D655" t="s">
        <v>199</v>
      </c>
      <c r="E655" t="s">
        <v>226</v>
      </c>
      <c r="F655" t="s">
        <v>960</v>
      </c>
      <c r="G655" s="1">
        <v>41085</v>
      </c>
      <c r="H655" t="s">
        <v>202</v>
      </c>
      <c r="I655">
        <v>34</v>
      </c>
      <c r="J655">
        <v>6.9669999999999996</v>
      </c>
      <c r="K655" s="36">
        <v>0</v>
      </c>
      <c r="L655" s="36">
        <v>14.35</v>
      </c>
      <c r="M655">
        <v>0</v>
      </c>
      <c r="N655" t="s">
        <v>243</v>
      </c>
      <c r="O655" t="s">
        <v>243</v>
      </c>
      <c r="P655" t="s">
        <v>198</v>
      </c>
      <c r="Q655">
        <v>1</v>
      </c>
      <c r="R655" s="116">
        <f t="shared" si="70"/>
        <v>14.35</v>
      </c>
      <c r="S655">
        <f t="shared" si="71"/>
        <v>99.976449999999986</v>
      </c>
      <c r="T655" t="str">
        <f t="shared" si="72"/>
        <v>10094108531VME</v>
      </c>
      <c r="U655" t="str">
        <f t="shared" si="73"/>
        <v>14108531VME</v>
      </c>
      <c r="V655" t="str">
        <f t="shared" si="74"/>
        <v>141085TDVME</v>
      </c>
      <c r="W655" t="str">
        <f t="shared" si="75"/>
        <v>100941085TDVME</v>
      </c>
      <c r="X655" t="str">
        <f t="shared" si="76"/>
        <v>0VME</v>
      </c>
    </row>
    <row r="656" spans="3:24" x14ac:dyDescent="0.2">
      <c r="C656">
        <v>1009</v>
      </c>
      <c r="D656" t="s">
        <v>199</v>
      </c>
      <c r="E656" t="s">
        <v>226</v>
      </c>
      <c r="F656" t="s">
        <v>961</v>
      </c>
      <c r="G656" s="1">
        <v>41085</v>
      </c>
      <c r="H656" t="s">
        <v>202</v>
      </c>
      <c r="I656">
        <v>34</v>
      </c>
      <c r="J656">
        <v>6.9669999999999996</v>
      </c>
      <c r="K656" s="36">
        <v>0</v>
      </c>
      <c r="L656" s="36">
        <v>14.35</v>
      </c>
      <c r="M656">
        <v>0</v>
      </c>
      <c r="N656" t="s">
        <v>243</v>
      </c>
      <c r="O656" t="s">
        <v>243</v>
      </c>
      <c r="P656" t="s">
        <v>198</v>
      </c>
      <c r="Q656">
        <v>1</v>
      </c>
      <c r="R656" s="116">
        <f t="shared" si="70"/>
        <v>14.35</v>
      </c>
      <c r="S656">
        <f t="shared" si="71"/>
        <v>99.976449999999986</v>
      </c>
      <c r="T656" t="str">
        <f t="shared" si="72"/>
        <v>10094108531VME</v>
      </c>
      <c r="U656" t="str">
        <f t="shared" si="73"/>
        <v>14108531VME</v>
      </c>
      <c r="V656" t="str">
        <f t="shared" si="74"/>
        <v>141085TDVME</v>
      </c>
      <c r="W656" t="str">
        <f t="shared" si="75"/>
        <v>100941085TDVME</v>
      </c>
      <c r="X656" t="str">
        <f t="shared" si="76"/>
        <v>0VME</v>
      </c>
    </row>
    <row r="657" spans="3:24" x14ac:dyDescent="0.2">
      <c r="C657">
        <v>1009</v>
      </c>
      <c r="D657" t="s">
        <v>199</v>
      </c>
      <c r="E657" t="s">
        <v>226</v>
      </c>
      <c r="F657" t="s">
        <v>962</v>
      </c>
      <c r="G657" s="1">
        <v>41085</v>
      </c>
      <c r="H657" t="s">
        <v>202</v>
      </c>
      <c r="I657">
        <v>34</v>
      </c>
      <c r="J657">
        <v>6.9649999999999999</v>
      </c>
      <c r="K657" s="36">
        <v>0</v>
      </c>
      <c r="L657" s="36">
        <v>12113.55</v>
      </c>
      <c r="M657">
        <v>0</v>
      </c>
      <c r="N657" t="s">
        <v>243</v>
      </c>
      <c r="O657" t="s">
        <v>243</v>
      </c>
      <c r="P657" t="s">
        <v>198</v>
      </c>
      <c r="Q657">
        <v>1</v>
      </c>
      <c r="R657" s="116">
        <f t="shared" si="70"/>
        <v>12113.55</v>
      </c>
      <c r="S657">
        <f t="shared" si="71"/>
        <v>84370.875749999992</v>
      </c>
      <c r="T657" t="str">
        <f t="shared" si="72"/>
        <v>10094108531VME</v>
      </c>
      <c r="U657" t="str">
        <f t="shared" si="73"/>
        <v>14108531VME</v>
      </c>
      <c r="V657" t="str">
        <f t="shared" si="74"/>
        <v>141085TDVME</v>
      </c>
      <c r="W657" t="str">
        <f t="shared" si="75"/>
        <v>100941085TDVME</v>
      </c>
      <c r="X657" t="str">
        <f t="shared" si="76"/>
        <v>0VME</v>
      </c>
    </row>
    <row r="658" spans="3:24" x14ac:dyDescent="0.2">
      <c r="C658">
        <v>1009</v>
      </c>
      <c r="D658" t="s">
        <v>199</v>
      </c>
      <c r="E658" t="s">
        <v>226</v>
      </c>
      <c r="F658" t="s">
        <v>963</v>
      </c>
      <c r="G658" s="1">
        <v>41085</v>
      </c>
      <c r="H658" t="s">
        <v>202</v>
      </c>
      <c r="I658">
        <v>34</v>
      </c>
      <c r="J658">
        <v>6.9669999999999996</v>
      </c>
      <c r="K658" s="36">
        <v>0</v>
      </c>
      <c r="L658" s="36">
        <v>344.44</v>
      </c>
      <c r="M658">
        <v>0</v>
      </c>
      <c r="N658" t="s">
        <v>243</v>
      </c>
      <c r="O658" t="s">
        <v>243</v>
      </c>
      <c r="P658" t="s">
        <v>198</v>
      </c>
      <c r="Q658">
        <v>1</v>
      </c>
      <c r="R658" s="116">
        <f t="shared" si="70"/>
        <v>344.44</v>
      </c>
      <c r="S658">
        <f t="shared" si="71"/>
        <v>2399.7134799999999</v>
      </c>
      <c r="T658" t="str">
        <f t="shared" si="72"/>
        <v>10094108531VME</v>
      </c>
      <c r="U658" t="str">
        <f t="shared" si="73"/>
        <v>14108531VME</v>
      </c>
      <c r="V658" t="str">
        <f t="shared" si="74"/>
        <v>141085TDVME</v>
      </c>
      <c r="W658" t="str">
        <f t="shared" si="75"/>
        <v>100941085TDVME</v>
      </c>
      <c r="X658" t="str">
        <f t="shared" si="76"/>
        <v>0VME</v>
      </c>
    </row>
    <row r="659" spans="3:24" x14ac:dyDescent="0.2">
      <c r="C659">
        <v>1009</v>
      </c>
      <c r="D659" t="s">
        <v>199</v>
      </c>
      <c r="E659" t="s">
        <v>226</v>
      </c>
      <c r="F659" t="s">
        <v>964</v>
      </c>
      <c r="G659" s="1">
        <v>41085</v>
      </c>
      <c r="H659" t="s">
        <v>202</v>
      </c>
      <c r="I659">
        <v>34</v>
      </c>
      <c r="J659">
        <v>6.86</v>
      </c>
      <c r="K659" s="36">
        <v>0</v>
      </c>
      <c r="L659" s="36">
        <v>1100</v>
      </c>
      <c r="M659">
        <v>0</v>
      </c>
      <c r="N659" t="s">
        <v>243</v>
      </c>
      <c r="O659" t="s">
        <v>243</v>
      </c>
      <c r="P659" t="s">
        <v>198</v>
      </c>
      <c r="Q659">
        <v>1</v>
      </c>
      <c r="R659" s="116">
        <f t="shared" si="70"/>
        <v>1100</v>
      </c>
      <c r="S659">
        <f t="shared" si="71"/>
        <v>7546</v>
      </c>
      <c r="T659" t="str">
        <f t="shared" si="72"/>
        <v>10094108531VME</v>
      </c>
      <c r="U659" t="str">
        <f t="shared" si="73"/>
        <v>14108531VME</v>
      </c>
      <c r="V659" t="str">
        <f t="shared" si="74"/>
        <v>141085TDVME</v>
      </c>
      <c r="W659" t="str">
        <f t="shared" si="75"/>
        <v>100941085TDVME</v>
      </c>
      <c r="X659" t="str">
        <f t="shared" si="76"/>
        <v>0VME</v>
      </c>
    </row>
    <row r="660" spans="3:24" x14ac:dyDescent="0.2">
      <c r="C660">
        <v>1009</v>
      </c>
      <c r="D660" t="s">
        <v>199</v>
      </c>
      <c r="E660" t="s">
        <v>226</v>
      </c>
      <c r="F660" t="s">
        <v>965</v>
      </c>
      <c r="G660" s="1">
        <v>41085</v>
      </c>
      <c r="H660" t="s">
        <v>204</v>
      </c>
      <c r="I660">
        <v>34</v>
      </c>
      <c r="J660">
        <v>6.86</v>
      </c>
      <c r="K660" s="36">
        <v>3644.11</v>
      </c>
      <c r="L660" s="36">
        <v>0</v>
      </c>
      <c r="M660">
        <v>0</v>
      </c>
      <c r="N660" t="s">
        <v>243</v>
      </c>
      <c r="O660" t="s">
        <v>243</v>
      </c>
      <c r="P660" t="s">
        <v>198</v>
      </c>
      <c r="Q660">
        <v>1</v>
      </c>
      <c r="R660" s="116">
        <f t="shared" si="70"/>
        <v>3644.11</v>
      </c>
      <c r="S660">
        <f t="shared" si="71"/>
        <v>24998.5946</v>
      </c>
      <c r="T660" t="str">
        <f t="shared" si="72"/>
        <v>10094108531CME</v>
      </c>
      <c r="U660" t="str">
        <f t="shared" si="73"/>
        <v>14108531CME</v>
      </c>
      <c r="V660" t="str">
        <f t="shared" si="74"/>
        <v>141085TDCME</v>
      </c>
      <c r="W660" t="str">
        <f t="shared" si="75"/>
        <v>100941085TDCME</v>
      </c>
      <c r="X660" t="str">
        <f t="shared" si="76"/>
        <v>0CME</v>
      </c>
    </row>
    <row r="661" spans="3:24" x14ac:dyDescent="0.2">
      <c r="C661">
        <v>1009</v>
      </c>
      <c r="D661" t="s">
        <v>199</v>
      </c>
      <c r="E661" t="s">
        <v>226</v>
      </c>
      <c r="F661" t="s">
        <v>966</v>
      </c>
      <c r="G661" s="1">
        <v>41085</v>
      </c>
      <c r="H661" t="s">
        <v>202</v>
      </c>
      <c r="I661">
        <v>34</v>
      </c>
      <c r="J661">
        <v>6.9649999999999999</v>
      </c>
      <c r="K661" s="36">
        <v>0</v>
      </c>
      <c r="L661" s="36">
        <v>36250</v>
      </c>
      <c r="M661">
        <v>0</v>
      </c>
      <c r="N661" t="s">
        <v>243</v>
      </c>
      <c r="O661" t="s">
        <v>243</v>
      </c>
      <c r="P661" t="s">
        <v>198</v>
      </c>
      <c r="Q661">
        <v>1</v>
      </c>
      <c r="R661" s="116">
        <f t="shared" si="70"/>
        <v>36250</v>
      </c>
      <c r="S661">
        <f t="shared" si="71"/>
        <v>252481.25</v>
      </c>
      <c r="T661" t="str">
        <f t="shared" si="72"/>
        <v>10094108531VME</v>
      </c>
      <c r="U661" t="str">
        <f t="shared" si="73"/>
        <v>14108531VME</v>
      </c>
      <c r="V661" t="str">
        <f t="shared" si="74"/>
        <v>141085TDVME</v>
      </c>
      <c r="W661" t="str">
        <f t="shared" si="75"/>
        <v>100941085TDVME</v>
      </c>
      <c r="X661" t="str">
        <f t="shared" si="76"/>
        <v>0VME</v>
      </c>
    </row>
    <row r="662" spans="3:24" x14ac:dyDescent="0.2">
      <c r="C662">
        <v>1009</v>
      </c>
      <c r="D662" t="s">
        <v>199</v>
      </c>
      <c r="E662" t="s">
        <v>226</v>
      </c>
      <c r="F662" t="s">
        <v>967</v>
      </c>
      <c r="G662" s="1">
        <v>41085</v>
      </c>
      <c r="H662" t="s">
        <v>202</v>
      </c>
      <c r="I662">
        <v>34</v>
      </c>
      <c r="J662">
        <v>6.9649999999999999</v>
      </c>
      <c r="K662" s="36">
        <v>0</v>
      </c>
      <c r="L662" s="36">
        <v>151.87</v>
      </c>
      <c r="M662">
        <v>0</v>
      </c>
      <c r="N662" t="s">
        <v>243</v>
      </c>
      <c r="O662" t="s">
        <v>243</v>
      </c>
      <c r="P662" t="s">
        <v>198</v>
      </c>
      <c r="Q662">
        <v>1</v>
      </c>
      <c r="R662" s="116">
        <f t="shared" si="70"/>
        <v>151.87</v>
      </c>
      <c r="S662">
        <f t="shared" si="71"/>
        <v>1057.7745500000001</v>
      </c>
      <c r="T662" t="str">
        <f t="shared" si="72"/>
        <v>10094108531VME</v>
      </c>
      <c r="U662" t="str">
        <f t="shared" si="73"/>
        <v>14108531VME</v>
      </c>
      <c r="V662" t="str">
        <f t="shared" si="74"/>
        <v>141085TDVME</v>
      </c>
      <c r="W662" t="str">
        <f t="shared" si="75"/>
        <v>100941085TDVME</v>
      </c>
      <c r="X662" t="str">
        <f t="shared" si="76"/>
        <v>0VME</v>
      </c>
    </row>
    <row r="663" spans="3:24" x14ac:dyDescent="0.2">
      <c r="C663">
        <v>1009</v>
      </c>
      <c r="D663" t="s">
        <v>199</v>
      </c>
      <c r="E663" t="s">
        <v>226</v>
      </c>
      <c r="F663" t="s">
        <v>968</v>
      </c>
      <c r="G663" s="1">
        <v>41085</v>
      </c>
      <c r="H663" t="s">
        <v>202</v>
      </c>
      <c r="I663">
        <v>34</v>
      </c>
      <c r="J663">
        <v>6.9649999999999999</v>
      </c>
      <c r="K663" s="36">
        <v>0</v>
      </c>
      <c r="L663" s="36">
        <v>26650.94</v>
      </c>
      <c r="M663">
        <v>0</v>
      </c>
      <c r="N663" t="s">
        <v>243</v>
      </c>
      <c r="O663" t="s">
        <v>243</v>
      </c>
      <c r="P663" t="s">
        <v>198</v>
      </c>
      <c r="Q663">
        <v>1</v>
      </c>
      <c r="R663" s="116">
        <f t="shared" si="70"/>
        <v>26650.94</v>
      </c>
      <c r="S663">
        <f t="shared" si="71"/>
        <v>185623.7971</v>
      </c>
      <c r="T663" t="str">
        <f t="shared" si="72"/>
        <v>10094108531VME</v>
      </c>
      <c r="U663" t="str">
        <f t="shared" si="73"/>
        <v>14108531VME</v>
      </c>
      <c r="V663" t="str">
        <f t="shared" si="74"/>
        <v>141085TDVME</v>
      </c>
      <c r="W663" t="str">
        <f t="shared" si="75"/>
        <v>100941085TDVME</v>
      </c>
      <c r="X663" t="str">
        <f t="shared" si="76"/>
        <v>0VME</v>
      </c>
    </row>
    <row r="664" spans="3:24" x14ac:dyDescent="0.2">
      <c r="C664">
        <v>1009</v>
      </c>
      <c r="D664" t="s">
        <v>199</v>
      </c>
      <c r="E664" t="s">
        <v>226</v>
      </c>
      <c r="F664" t="s">
        <v>969</v>
      </c>
      <c r="G664" s="1">
        <v>41085</v>
      </c>
      <c r="H664" t="s">
        <v>202</v>
      </c>
      <c r="I664">
        <v>34</v>
      </c>
      <c r="J664">
        <v>6.9649999999999999</v>
      </c>
      <c r="K664" s="36">
        <v>0</v>
      </c>
      <c r="L664" s="36">
        <v>91.86</v>
      </c>
      <c r="M664">
        <v>0</v>
      </c>
      <c r="N664" t="s">
        <v>243</v>
      </c>
      <c r="O664" t="s">
        <v>243</v>
      </c>
      <c r="P664" t="s">
        <v>198</v>
      </c>
      <c r="Q664">
        <v>1</v>
      </c>
      <c r="R664" s="116">
        <f t="shared" si="70"/>
        <v>91.86</v>
      </c>
      <c r="S664">
        <f t="shared" si="71"/>
        <v>639.80489999999998</v>
      </c>
      <c r="T664" t="str">
        <f t="shared" si="72"/>
        <v>10094108531VME</v>
      </c>
      <c r="U664" t="str">
        <f t="shared" si="73"/>
        <v>14108531VME</v>
      </c>
      <c r="V664" t="str">
        <f t="shared" si="74"/>
        <v>141085TDVME</v>
      </c>
      <c r="W664" t="str">
        <f t="shared" si="75"/>
        <v>100941085TDVME</v>
      </c>
      <c r="X664" t="str">
        <f t="shared" si="76"/>
        <v>0VME</v>
      </c>
    </row>
    <row r="665" spans="3:24" x14ac:dyDescent="0.2">
      <c r="C665">
        <v>1009</v>
      </c>
      <c r="D665" t="s">
        <v>199</v>
      </c>
      <c r="E665" t="s">
        <v>226</v>
      </c>
      <c r="F665" t="s">
        <v>970</v>
      </c>
      <c r="G665" s="1">
        <v>41085</v>
      </c>
      <c r="H665" t="s">
        <v>202</v>
      </c>
      <c r="I665">
        <v>34</v>
      </c>
      <c r="J665">
        <v>6.9669999999999996</v>
      </c>
      <c r="K665" s="36">
        <v>0</v>
      </c>
      <c r="L665" s="36">
        <v>280</v>
      </c>
      <c r="M665">
        <v>0</v>
      </c>
      <c r="N665" t="s">
        <v>243</v>
      </c>
      <c r="O665" t="s">
        <v>243</v>
      </c>
      <c r="P665" t="s">
        <v>198</v>
      </c>
      <c r="Q665">
        <v>1</v>
      </c>
      <c r="R665" s="116">
        <f t="shared" si="70"/>
        <v>280</v>
      </c>
      <c r="S665">
        <f t="shared" si="71"/>
        <v>1950.76</v>
      </c>
      <c r="T665" t="str">
        <f t="shared" si="72"/>
        <v>10094108531VME</v>
      </c>
      <c r="U665" t="str">
        <f t="shared" si="73"/>
        <v>14108531VME</v>
      </c>
      <c r="V665" t="str">
        <f t="shared" si="74"/>
        <v>141085TDVME</v>
      </c>
      <c r="W665" t="str">
        <f t="shared" si="75"/>
        <v>100941085TDVME</v>
      </c>
      <c r="X665" t="str">
        <f t="shared" si="76"/>
        <v>0VME</v>
      </c>
    </row>
    <row r="666" spans="3:24" x14ac:dyDescent="0.2">
      <c r="C666">
        <v>1009</v>
      </c>
      <c r="D666" t="s">
        <v>199</v>
      </c>
      <c r="E666" t="s">
        <v>226</v>
      </c>
      <c r="F666" t="s">
        <v>971</v>
      </c>
      <c r="G666" s="1">
        <v>41085</v>
      </c>
      <c r="H666" t="s">
        <v>204</v>
      </c>
      <c r="I666">
        <v>34</v>
      </c>
      <c r="J666">
        <v>6.8550000000000004</v>
      </c>
      <c r="K666" s="36">
        <v>10.210000000000001</v>
      </c>
      <c r="L666" s="36">
        <v>0</v>
      </c>
      <c r="M666">
        <v>0</v>
      </c>
      <c r="N666" t="s">
        <v>243</v>
      </c>
      <c r="O666" t="s">
        <v>243</v>
      </c>
      <c r="P666" t="s">
        <v>198</v>
      </c>
      <c r="Q666">
        <v>1</v>
      </c>
      <c r="R666" s="116">
        <f t="shared" si="70"/>
        <v>10.210000000000001</v>
      </c>
      <c r="S666">
        <f t="shared" si="71"/>
        <v>69.989550000000008</v>
      </c>
      <c r="T666" t="str">
        <f t="shared" si="72"/>
        <v>10094108531CME</v>
      </c>
      <c r="U666" t="str">
        <f t="shared" si="73"/>
        <v>14108531CME</v>
      </c>
      <c r="V666" t="str">
        <f t="shared" si="74"/>
        <v>141085TDCME</v>
      </c>
      <c r="W666" t="str">
        <f t="shared" si="75"/>
        <v>100941085TDCME</v>
      </c>
      <c r="X666" t="str">
        <f t="shared" si="76"/>
        <v>0CME</v>
      </c>
    </row>
    <row r="667" spans="3:24" x14ac:dyDescent="0.2">
      <c r="C667">
        <v>1009</v>
      </c>
      <c r="D667" t="s">
        <v>199</v>
      </c>
      <c r="E667" t="s">
        <v>226</v>
      </c>
      <c r="F667" t="s">
        <v>972</v>
      </c>
      <c r="G667" s="1">
        <v>41085</v>
      </c>
      <c r="H667" t="s">
        <v>202</v>
      </c>
      <c r="I667">
        <v>34</v>
      </c>
      <c r="J667">
        <v>6.9649999999999999</v>
      </c>
      <c r="K667" s="36">
        <v>0</v>
      </c>
      <c r="L667" s="36">
        <v>60301.51</v>
      </c>
      <c r="M667">
        <v>0</v>
      </c>
      <c r="N667" t="s">
        <v>243</v>
      </c>
      <c r="O667" t="s">
        <v>243</v>
      </c>
      <c r="P667" t="s">
        <v>198</v>
      </c>
      <c r="Q667">
        <v>1</v>
      </c>
      <c r="R667" s="116">
        <f t="shared" si="70"/>
        <v>60301.51</v>
      </c>
      <c r="S667">
        <f t="shared" si="71"/>
        <v>420000.01715000003</v>
      </c>
      <c r="T667" t="str">
        <f t="shared" si="72"/>
        <v>10094108531VME</v>
      </c>
      <c r="U667" t="str">
        <f t="shared" si="73"/>
        <v>14108531VME</v>
      </c>
      <c r="V667" t="str">
        <f t="shared" si="74"/>
        <v>141085TDVME</v>
      </c>
      <c r="W667" t="str">
        <f t="shared" si="75"/>
        <v>100941085TDVME</v>
      </c>
      <c r="X667" t="str">
        <f t="shared" si="76"/>
        <v>0VME</v>
      </c>
    </row>
    <row r="668" spans="3:24" x14ac:dyDescent="0.2">
      <c r="C668">
        <v>1009</v>
      </c>
      <c r="D668" t="s">
        <v>199</v>
      </c>
      <c r="E668" t="s">
        <v>226</v>
      </c>
      <c r="F668" t="s">
        <v>973</v>
      </c>
      <c r="G668" s="1">
        <v>41085</v>
      </c>
      <c r="H668" t="s">
        <v>202</v>
      </c>
      <c r="I668">
        <v>34</v>
      </c>
      <c r="J668">
        <v>6.9669999999999996</v>
      </c>
      <c r="K668" s="36">
        <v>0</v>
      </c>
      <c r="L668" s="36">
        <v>60</v>
      </c>
      <c r="M668">
        <v>0</v>
      </c>
      <c r="N668" t="s">
        <v>243</v>
      </c>
      <c r="O668" t="s">
        <v>243</v>
      </c>
      <c r="P668" t="s">
        <v>198</v>
      </c>
      <c r="Q668">
        <v>1</v>
      </c>
      <c r="R668" s="116">
        <f t="shared" si="70"/>
        <v>60</v>
      </c>
      <c r="S668">
        <f t="shared" si="71"/>
        <v>418.02</v>
      </c>
      <c r="T668" t="str">
        <f t="shared" si="72"/>
        <v>10094108531VME</v>
      </c>
      <c r="U668" t="str">
        <f t="shared" si="73"/>
        <v>14108531VME</v>
      </c>
      <c r="V668" t="str">
        <f t="shared" si="74"/>
        <v>141085TDVME</v>
      </c>
      <c r="W668" t="str">
        <f t="shared" si="75"/>
        <v>100941085TDVME</v>
      </c>
      <c r="X668" t="str">
        <f t="shared" si="76"/>
        <v>0VME</v>
      </c>
    </row>
    <row r="669" spans="3:24" x14ac:dyDescent="0.2">
      <c r="C669">
        <v>1009</v>
      </c>
      <c r="D669" t="s">
        <v>199</v>
      </c>
      <c r="E669" t="s">
        <v>226</v>
      </c>
      <c r="F669" t="s">
        <v>974</v>
      </c>
      <c r="G669" s="1">
        <v>41085</v>
      </c>
      <c r="H669" t="s">
        <v>202</v>
      </c>
      <c r="I669">
        <v>34</v>
      </c>
      <c r="J669">
        <v>6.9649999999999999</v>
      </c>
      <c r="K669" s="36">
        <v>0</v>
      </c>
      <c r="L669" s="36">
        <v>15000</v>
      </c>
      <c r="M669">
        <v>0</v>
      </c>
      <c r="N669" t="s">
        <v>243</v>
      </c>
      <c r="O669" t="s">
        <v>243</v>
      </c>
      <c r="P669" t="s">
        <v>198</v>
      </c>
      <c r="Q669">
        <v>1</v>
      </c>
      <c r="R669" s="116">
        <f t="shared" si="70"/>
        <v>15000</v>
      </c>
      <c r="S669">
        <f t="shared" si="71"/>
        <v>104475</v>
      </c>
      <c r="T669" t="str">
        <f t="shared" si="72"/>
        <v>10094108531VME</v>
      </c>
      <c r="U669" t="str">
        <f t="shared" si="73"/>
        <v>14108531VME</v>
      </c>
      <c r="V669" t="str">
        <f t="shared" si="74"/>
        <v>141085TDVME</v>
      </c>
      <c r="W669" t="str">
        <f t="shared" si="75"/>
        <v>100941085TDVME</v>
      </c>
      <c r="X669" t="str">
        <f t="shared" si="76"/>
        <v>0VME</v>
      </c>
    </row>
    <row r="670" spans="3:24" x14ac:dyDescent="0.2">
      <c r="C670">
        <v>1009</v>
      </c>
      <c r="D670" t="s">
        <v>199</v>
      </c>
      <c r="E670" t="s">
        <v>226</v>
      </c>
      <c r="F670" t="s">
        <v>975</v>
      </c>
      <c r="G670" s="1">
        <v>41085</v>
      </c>
      <c r="H670" t="s">
        <v>202</v>
      </c>
      <c r="I670">
        <v>34</v>
      </c>
      <c r="J670">
        <v>6.9630000000000001</v>
      </c>
      <c r="K670" s="36">
        <v>0</v>
      </c>
      <c r="L670" s="36">
        <v>15829.71</v>
      </c>
      <c r="M670">
        <v>0</v>
      </c>
      <c r="N670" t="s">
        <v>243</v>
      </c>
      <c r="O670" t="s">
        <v>243</v>
      </c>
      <c r="P670" t="s">
        <v>198</v>
      </c>
      <c r="Q670">
        <v>1</v>
      </c>
      <c r="R670" s="116">
        <f t="shared" si="70"/>
        <v>15829.71</v>
      </c>
      <c r="S670">
        <f t="shared" si="71"/>
        <v>110222.27072999999</v>
      </c>
      <c r="T670" t="str">
        <f t="shared" si="72"/>
        <v>10094108531VME</v>
      </c>
      <c r="U670" t="str">
        <f t="shared" si="73"/>
        <v>14108531VME</v>
      </c>
      <c r="V670" t="str">
        <f t="shared" si="74"/>
        <v>141085TDVME</v>
      </c>
      <c r="W670" t="str">
        <f t="shared" si="75"/>
        <v>100941085TDVME</v>
      </c>
      <c r="X670" t="str">
        <f t="shared" si="76"/>
        <v>0VME</v>
      </c>
    </row>
    <row r="671" spans="3:24" x14ac:dyDescent="0.2">
      <c r="C671">
        <v>1009</v>
      </c>
      <c r="D671" t="s">
        <v>199</v>
      </c>
      <c r="E671" t="s">
        <v>226</v>
      </c>
      <c r="F671" t="s">
        <v>976</v>
      </c>
      <c r="G671" s="1">
        <v>41085</v>
      </c>
      <c r="H671" t="s">
        <v>202</v>
      </c>
      <c r="I671">
        <v>34</v>
      </c>
      <c r="J671">
        <v>6.9669999999999996</v>
      </c>
      <c r="K671" s="36">
        <v>0</v>
      </c>
      <c r="L671" s="36">
        <v>24.9</v>
      </c>
      <c r="M671">
        <v>0</v>
      </c>
      <c r="N671" t="s">
        <v>243</v>
      </c>
      <c r="O671" t="s">
        <v>243</v>
      </c>
      <c r="P671" t="s">
        <v>198</v>
      </c>
      <c r="Q671">
        <v>1</v>
      </c>
      <c r="R671" s="116">
        <f t="shared" si="70"/>
        <v>24.9</v>
      </c>
      <c r="S671">
        <f t="shared" si="71"/>
        <v>173.47829999999999</v>
      </c>
      <c r="T671" t="str">
        <f t="shared" si="72"/>
        <v>10094108531VME</v>
      </c>
      <c r="U671" t="str">
        <f t="shared" si="73"/>
        <v>14108531VME</v>
      </c>
      <c r="V671" t="str">
        <f t="shared" si="74"/>
        <v>141085TDVME</v>
      </c>
      <c r="W671" t="str">
        <f t="shared" si="75"/>
        <v>100941085TDVME</v>
      </c>
      <c r="X671" t="str">
        <f t="shared" si="76"/>
        <v>0VME</v>
      </c>
    </row>
    <row r="672" spans="3:24" x14ac:dyDescent="0.2">
      <c r="C672">
        <v>1009</v>
      </c>
      <c r="D672" t="s">
        <v>199</v>
      </c>
      <c r="E672" t="s">
        <v>226</v>
      </c>
      <c r="F672" t="s">
        <v>977</v>
      </c>
      <c r="G672" s="1">
        <v>41085</v>
      </c>
      <c r="H672" t="s">
        <v>202</v>
      </c>
      <c r="I672">
        <v>34</v>
      </c>
      <c r="J672">
        <v>6.9649999999999999</v>
      </c>
      <c r="K672" s="36">
        <v>0</v>
      </c>
      <c r="L672" s="36">
        <v>26611.22</v>
      </c>
      <c r="M672">
        <v>0</v>
      </c>
      <c r="N672" t="s">
        <v>243</v>
      </c>
      <c r="O672" t="s">
        <v>243</v>
      </c>
      <c r="P672" t="s">
        <v>198</v>
      </c>
      <c r="Q672">
        <v>1</v>
      </c>
      <c r="R672" s="116">
        <f t="shared" si="70"/>
        <v>26611.22</v>
      </c>
      <c r="S672">
        <f t="shared" si="71"/>
        <v>185347.14730000001</v>
      </c>
      <c r="T672" t="str">
        <f t="shared" si="72"/>
        <v>10094108531VME</v>
      </c>
      <c r="U672" t="str">
        <f t="shared" si="73"/>
        <v>14108531VME</v>
      </c>
      <c r="V672" t="str">
        <f t="shared" si="74"/>
        <v>141085TDVME</v>
      </c>
      <c r="W672" t="str">
        <f t="shared" si="75"/>
        <v>100941085TDVME</v>
      </c>
      <c r="X672" t="str">
        <f t="shared" si="76"/>
        <v>0VME</v>
      </c>
    </row>
    <row r="673" spans="3:24" x14ac:dyDescent="0.2">
      <c r="C673">
        <v>1009</v>
      </c>
      <c r="D673" t="s">
        <v>199</v>
      </c>
      <c r="E673" t="s">
        <v>226</v>
      </c>
      <c r="F673" t="s">
        <v>978</v>
      </c>
      <c r="G673" s="1">
        <v>41085</v>
      </c>
      <c r="H673" t="s">
        <v>202</v>
      </c>
      <c r="I673">
        <v>34</v>
      </c>
      <c r="J673">
        <v>6.9649999999999999</v>
      </c>
      <c r="K673" s="36">
        <v>0</v>
      </c>
      <c r="L673" s="36">
        <v>91.76</v>
      </c>
      <c r="M673">
        <v>0</v>
      </c>
      <c r="N673" t="s">
        <v>243</v>
      </c>
      <c r="O673" t="s">
        <v>243</v>
      </c>
      <c r="P673" t="s">
        <v>198</v>
      </c>
      <c r="Q673">
        <v>1</v>
      </c>
      <c r="R673" s="116">
        <f t="shared" si="70"/>
        <v>91.76</v>
      </c>
      <c r="S673">
        <f t="shared" si="71"/>
        <v>639.10840000000007</v>
      </c>
      <c r="T673" t="str">
        <f t="shared" si="72"/>
        <v>10094108531VME</v>
      </c>
      <c r="U673" t="str">
        <f t="shared" si="73"/>
        <v>14108531VME</v>
      </c>
      <c r="V673" t="str">
        <f t="shared" si="74"/>
        <v>141085TDVME</v>
      </c>
      <c r="W673" t="str">
        <f t="shared" si="75"/>
        <v>100941085TDVME</v>
      </c>
      <c r="X673" t="str">
        <f t="shared" si="76"/>
        <v>0VME</v>
      </c>
    </row>
    <row r="674" spans="3:24" x14ac:dyDescent="0.2">
      <c r="C674">
        <v>1009</v>
      </c>
      <c r="D674" t="s">
        <v>199</v>
      </c>
      <c r="E674" t="s">
        <v>226</v>
      </c>
      <c r="F674" t="s">
        <v>979</v>
      </c>
      <c r="G674" s="1">
        <v>41085</v>
      </c>
      <c r="H674" t="s">
        <v>204</v>
      </c>
      <c r="I674">
        <v>34</v>
      </c>
      <c r="J674">
        <v>6.86</v>
      </c>
      <c r="K674" s="36">
        <v>5000</v>
      </c>
      <c r="L674" s="36">
        <v>0</v>
      </c>
      <c r="M674">
        <v>0</v>
      </c>
      <c r="N674" t="s">
        <v>243</v>
      </c>
      <c r="O674" t="s">
        <v>243</v>
      </c>
      <c r="P674" t="s">
        <v>198</v>
      </c>
      <c r="Q674">
        <v>1</v>
      </c>
      <c r="R674" s="116">
        <f t="shared" si="70"/>
        <v>5000</v>
      </c>
      <c r="S674">
        <f t="shared" si="71"/>
        <v>34300</v>
      </c>
      <c r="T674" t="str">
        <f t="shared" si="72"/>
        <v>10094108531CME</v>
      </c>
      <c r="U674" t="str">
        <f t="shared" si="73"/>
        <v>14108531CME</v>
      </c>
      <c r="V674" t="str">
        <f t="shared" si="74"/>
        <v>141085TDCME</v>
      </c>
      <c r="W674" t="str">
        <f t="shared" si="75"/>
        <v>100941085TDCME</v>
      </c>
      <c r="X674" t="str">
        <f t="shared" si="76"/>
        <v>0CME</v>
      </c>
    </row>
    <row r="675" spans="3:24" x14ac:dyDescent="0.2">
      <c r="C675">
        <v>1009</v>
      </c>
      <c r="D675" t="s">
        <v>199</v>
      </c>
      <c r="E675" t="s">
        <v>226</v>
      </c>
      <c r="F675" t="s">
        <v>980</v>
      </c>
      <c r="G675" s="1">
        <v>41085</v>
      </c>
      <c r="H675" t="s">
        <v>202</v>
      </c>
      <c r="I675">
        <v>34</v>
      </c>
      <c r="J675">
        <v>6.96</v>
      </c>
      <c r="K675" s="36">
        <v>0</v>
      </c>
      <c r="L675" s="36">
        <v>6812.33</v>
      </c>
      <c r="M675">
        <v>0</v>
      </c>
      <c r="N675" t="s">
        <v>243</v>
      </c>
      <c r="O675" t="s">
        <v>243</v>
      </c>
      <c r="P675" t="s">
        <v>198</v>
      </c>
      <c r="Q675">
        <v>1</v>
      </c>
      <c r="R675" s="116">
        <f t="shared" si="70"/>
        <v>6812.33</v>
      </c>
      <c r="S675">
        <f t="shared" si="71"/>
        <v>47413.816800000001</v>
      </c>
      <c r="T675" t="str">
        <f t="shared" si="72"/>
        <v>10094108531VME</v>
      </c>
      <c r="U675" t="str">
        <f t="shared" si="73"/>
        <v>14108531VME</v>
      </c>
      <c r="V675" t="str">
        <f t="shared" si="74"/>
        <v>141085TDVME</v>
      </c>
      <c r="W675" t="str">
        <f t="shared" si="75"/>
        <v>100941085TDVME</v>
      </c>
      <c r="X675" t="str">
        <f t="shared" si="76"/>
        <v>0VME</v>
      </c>
    </row>
    <row r="676" spans="3:24" x14ac:dyDescent="0.2">
      <c r="C676">
        <v>1009</v>
      </c>
      <c r="D676" t="s">
        <v>199</v>
      </c>
      <c r="E676" t="s">
        <v>226</v>
      </c>
      <c r="F676" t="s">
        <v>981</v>
      </c>
      <c r="G676" s="1">
        <v>41085</v>
      </c>
      <c r="H676" t="s">
        <v>202</v>
      </c>
      <c r="I676">
        <v>34</v>
      </c>
      <c r="J676">
        <v>6.9649999999999999</v>
      </c>
      <c r="K676" s="36">
        <v>0</v>
      </c>
      <c r="L676" s="36">
        <v>26589.88</v>
      </c>
      <c r="M676">
        <v>0</v>
      </c>
      <c r="N676" t="s">
        <v>243</v>
      </c>
      <c r="O676" t="s">
        <v>243</v>
      </c>
      <c r="P676" t="s">
        <v>198</v>
      </c>
      <c r="Q676">
        <v>1</v>
      </c>
      <c r="R676" s="116">
        <f t="shared" si="70"/>
        <v>26589.88</v>
      </c>
      <c r="S676">
        <f t="shared" si="71"/>
        <v>185198.51420000001</v>
      </c>
      <c r="T676" t="str">
        <f t="shared" si="72"/>
        <v>10094108531VME</v>
      </c>
      <c r="U676" t="str">
        <f t="shared" si="73"/>
        <v>14108531VME</v>
      </c>
      <c r="V676" t="str">
        <f t="shared" si="74"/>
        <v>141085TDVME</v>
      </c>
      <c r="W676" t="str">
        <f t="shared" si="75"/>
        <v>100941085TDVME</v>
      </c>
      <c r="X676" t="str">
        <f t="shared" si="76"/>
        <v>0VME</v>
      </c>
    </row>
    <row r="677" spans="3:24" x14ac:dyDescent="0.2">
      <c r="C677">
        <v>1009</v>
      </c>
      <c r="D677" t="s">
        <v>199</v>
      </c>
      <c r="E677" t="s">
        <v>226</v>
      </c>
      <c r="F677" t="s">
        <v>982</v>
      </c>
      <c r="G677" s="1">
        <v>41085</v>
      </c>
      <c r="H677" t="s">
        <v>202</v>
      </c>
      <c r="I677">
        <v>34</v>
      </c>
      <c r="J677">
        <v>6.86</v>
      </c>
      <c r="K677" s="36">
        <v>0</v>
      </c>
      <c r="L677" s="36">
        <v>157.88999999999999</v>
      </c>
      <c r="M677">
        <v>0</v>
      </c>
      <c r="N677" t="s">
        <v>243</v>
      </c>
      <c r="O677" t="s">
        <v>243</v>
      </c>
      <c r="P677" t="s">
        <v>198</v>
      </c>
      <c r="Q677">
        <v>1</v>
      </c>
      <c r="R677" s="116">
        <f t="shared" si="70"/>
        <v>157.88999999999999</v>
      </c>
      <c r="S677">
        <f t="shared" si="71"/>
        <v>1083.1253999999999</v>
      </c>
      <c r="T677" t="str">
        <f t="shared" si="72"/>
        <v>10094108531VME</v>
      </c>
      <c r="U677" t="str">
        <f t="shared" si="73"/>
        <v>14108531VME</v>
      </c>
      <c r="V677" t="str">
        <f t="shared" si="74"/>
        <v>141085TDVME</v>
      </c>
      <c r="W677" t="str">
        <f t="shared" si="75"/>
        <v>100941085TDVME</v>
      </c>
      <c r="X677" t="str">
        <f t="shared" si="76"/>
        <v>0VME</v>
      </c>
    </row>
    <row r="678" spans="3:24" x14ac:dyDescent="0.2">
      <c r="C678">
        <v>1009</v>
      </c>
      <c r="D678" t="s">
        <v>199</v>
      </c>
      <c r="E678" t="s">
        <v>226</v>
      </c>
      <c r="F678" t="s">
        <v>983</v>
      </c>
      <c r="G678" s="1">
        <v>41085</v>
      </c>
      <c r="H678" t="s">
        <v>204</v>
      </c>
      <c r="I678">
        <v>34</v>
      </c>
      <c r="J678">
        <v>6.8550000000000004</v>
      </c>
      <c r="K678" s="36">
        <v>17.66</v>
      </c>
      <c r="L678" s="36">
        <v>0</v>
      </c>
      <c r="M678">
        <v>0</v>
      </c>
      <c r="N678" t="s">
        <v>243</v>
      </c>
      <c r="O678" t="s">
        <v>243</v>
      </c>
      <c r="P678" t="s">
        <v>198</v>
      </c>
      <c r="Q678">
        <v>1</v>
      </c>
      <c r="R678" s="116">
        <f t="shared" si="70"/>
        <v>17.66</v>
      </c>
      <c r="S678">
        <f t="shared" si="71"/>
        <v>121.05930000000001</v>
      </c>
      <c r="T678" t="str">
        <f t="shared" si="72"/>
        <v>10094108531CME</v>
      </c>
      <c r="U678" t="str">
        <f t="shared" si="73"/>
        <v>14108531CME</v>
      </c>
      <c r="V678" t="str">
        <f t="shared" si="74"/>
        <v>141085TDCME</v>
      </c>
      <c r="W678" t="str">
        <f t="shared" si="75"/>
        <v>100941085TDCME</v>
      </c>
      <c r="X678" t="str">
        <f t="shared" si="76"/>
        <v>0CME</v>
      </c>
    </row>
    <row r="679" spans="3:24" x14ac:dyDescent="0.2">
      <c r="C679">
        <v>1009</v>
      </c>
      <c r="D679" t="s">
        <v>199</v>
      </c>
      <c r="E679" t="s">
        <v>227</v>
      </c>
      <c r="F679" t="s">
        <v>984</v>
      </c>
      <c r="G679" s="1">
        <v>41085</v>
      </c>
      <c r="H679" t="s">
        <v>204</v>
      </c>
      <c r="I679">
        <v>34</v>
      </c>
      <c r="J679">
        <v>6.9595000000000002</v>
      </c>
      <c r="K679" s="36">
        <v>1000000</v>
      </c>
      <c r="L679" s="36">
        <v>0</v>
      </c>
      <c r="M679">
        <v>1018</v>
      </c>
      <c r="N679" t="s">
        <v>243</v>
      </c>
      <c r="O679" t="s">
        <v>243</v>
      </c>
      <c r="P679" t="s">
        <v>198</v>
      </c>
      <c r="Q679">
        <v>1</v>
      </c>
      <c r="R679" s="116">
        <f t="shared" si="70"/>
        <v>1000000</v>
      </c>
      <c r="S679">
        <f t="shared" si="71"/>
        <v>6959500</v>
      </c>
      <c r="T679" t="str">
        <f t="shared" si="72"/>
        <v>10094108532CME</v>
      </c>
      <c r="U679" t="str">
        <f t="shared" si="73"/>
        <v>14108532CME</v>
      </c>
      <c r="V679" t="str">
        <f t="shared" si="74"/>
        <v>141085TDCME</v>
      </c>
      <c r="W679" t="str">
        <f t="shared" si="75"/>
        <v>100941085TDCME</v>
      </c>
      <c r="X679" t="str">
        <f t="shared" si="76"/>
        <v>1018CME</v>
      </c>
    </row>
    <row r="680" spans="3:24" x14ac:dyDescent="0.2">
      <c r="C680">
        <v>1009</v>
      </c>
      <c r="D680" t="s">
        <v>199</v>
      </c>
      <c r="E680" t="s">
        <v>200</v>
      </c>
      <c r="F680" t="s">
        <v>985</v>
      </c>
      <c r="G680" s="1">
        <v>41085</v>
      </c>
      <c r="H680" t="s">
        <v>204</v>
      </c>
      <c r="I680">
        <v>34</v>
      </c>
      <c r="J680">
        <v>6.85</v>
      </c>
      <c r="K680" s="36">
        <v>83336.28</v>
      </c>
      <c r="L680" s="36">
        <v>0</v>
      </c>
      <c r="M680">
        <v>0</v>
      </c>
      <c r="N680" t="s">
        <v>348</v>
      </c>
      <c r="O680" t="s">
        <v>348</v>
      </c>
      <c r="P680" t="s">
        <v>198</v>
      </c>
      <c r="Q680">
        <v>1</v>
      </c>
      <c r="R680" s="116">
        <f t="shared" si="70"/>
        <v>83336.28</v>
      </c>
      <c r="S680">
        <f t="shared" si="71"/>
        <v>570853.51799999992</v>
      </c>
      <c r="T680" t="str">
        <f t="shared" si="72"/>
        <v>10094108530CME</v>
      </c>
      <c r="U680" t="str">
        <f t="shared" si="73"/>
        <v>14108530CME</v>
      </c>
      <c r="V680" t="str">
        <f t="shared" si="74"/>
        <v>141085TDCME</v>
      </c>
      <c r="W680" t="str">
        <f t="shared" si="75"/>
        <v>100941085TDCME</v>
      </c>
      <c r="X680" t="str">
        <f t="shared" si="76"/>
        <v>0CME</v>
      </c>
    </row>
    <row r="681" spans="3:24" x14ac:dyDescent="0.2">
      <c r="C681">
        <v>1009</v>
      </c>
      <c r="D681" t="s">
        <v>199</v>
      </c>
      <c r="E681" t="s">
        <v>200</v>
      </c>
      <c r="F681" t="s">
        <v>986</v>
      </c>
      <c r="G681" s="1">
        <v>41085</v>
      </c>
      <c r="H681" t="s">
        <v>202</v>
      </c>
      <c r="I681">
        <v>34</v>
      </c>
      <c r="J681">
        <v>6.97</v>
      </c>
      <c r="K681" s="36">
        <v>0</v>
      </c>
      <c r="L681" s="36">
        <v>102503.17</v>
      </c>
      <c r="M681">
        <v>0</v>
      </c>
      <c r="N681" t="s">
        <v>348</v>
      </c>
      <c r="O681" t="s">
        <v>348</v>
      </c>
      <c r="P681" t="s">
        <v>198</v>
      </c>
      <c r="Q681">
        <v>1</v>
      </c>
      <c r="R681" s="116">
        <f t="shared" si="70"/>
        <v>102503.17</v>
      </c>
      <c r="S681">
        <f t="shared" si="71"/>
        <v>714447.09489999991</v>
      </c>
      <c r="T681" t="str">
        <f t="shared" si="72"/>
        <v>10094108530VME</v>
      </c>
      <c r="U681" t="str">
        <f t="shared" si="73"/>
        <v>14108530VME</v>
      </c>
      <c r="V681" t="str">
        <f t="shared" si="74"/>
        <v>141085TDVME</v>
      </c>
      <c r="W681" t="str">
        <f t="shared" si="75"/>
        <v>100941085TDVME</v>
      </c>
      <c r="X681" t="str">
        <f t="shared" si="76"/>
        <v>0VME</v>
      </c>
    </row>
    <row r="682" spans="3:24" x14ac:dyDescent="0.2">
      <c r="C682">
        <v>1009</v>
      </c>
      <c r="D682" t="s">
        <v>199</v>
      </c>
      <c r="E682" t="s">
        <v>200</v>
      </c>
      <c r="F682" t="s">
        <v>987</v>
      </c>
      <c r="G682" s="1">
        <v>41085</v>
      </c>
      <c r="H682" t="s">
        <v>204</v>
      </c>
      <c r="I682">
        <v>34</v>
      </c>
      <c r="J682">
        <v>6.86</v>
      </c>
      <c r="K682" s="36">
        <v>3498.38</v>
      </c>
      <c r="L682" s="36">
        <v>0</v>
      </c>
      <c r="M682">
        <v>0</v>
      </c>
      <c r="N682" t="s">
        <v>348</v>
      </c>
      <c r="O682" t="s">
        <v>348</v>
      </c>
      <c r="P682" t="s">
        <v>198</v>
      </c>
      <c r="Q682">
        <v>1</v>
      </c>
      <c r="R682" s="116">
        <f t="shared" si="70"/>
        <v>3498.38</v>
      </c>
      <c r="S682">
        <f t="shared" si="71"/>
        <v>23998.8868</v>
      </c>
      <c r="T682" t="str">
        <f t="shared" si="72"/>
        <v>10094108530CME</v>
      </c>
      <c r="U682" t="str">
        <f t="shared" si="73"/>
        <v>14108530CME</v>
      </c>
      <c r="V682" t="str">
        <f t="shared" si="74"/>
        <v>141085TDCME</v>
      </c>
      <c r="W682" t="str">
        <f t="shared" si="75"/>
        <v>100941085TDCME</v>
      </c>
      <c r="X682" t="str">
        <f t="shared" si="76"/>
        <v>0CME</v>
      </c>
    </row>
    <row r="683" spans="3:24" x14ac:dyDescent="0.2">
      <c r="C683">
        <v>1009</v>
      </c>
      <c r="D683" t="s">
        <v>199</v>
      </c>
      <c r="E683" t="s">
        <v>200</v>
      </c>
      <c r="F683" t="s">
        <v>988</v>
      </c>
      <c r="G683" s="1">
        <v>41085</v>
      </c>
      <c r="H683" t="s">
        <v>202</v>
      </c>
      <c r="I683">
        <v>34</v>
      </c>
      <c r="J683">
        <v>6.9669999999999996</v>
      </c>
      <c r="K683" s="36">
        <v>0</v>
      </c>
      <c r="L683" s="36">
        <v>3918.68</v>
      </c>
      <c r="M683">
        <v>0</v>
      </c>
      <c r="N683" t="s">
        <v>348</v>
      </c>
      <c r="O683" t="s">
        <v>348</v>
      </c>
      <c r="P683" t="s">
        <v>198</v>
      </c>
      <c r="Q683">
        <v>1</v>
      </c>
      <c r="R683" s="116">
        <f t="shared" si="70"/>
        <v>3918.68</v>
      </c>
      <c r="S683">
        <f t="shared" si="71"/>
        <v>27301.443559999996</v>
      </c>
      <c r="T683" t="str">
        <f t="shared" si="72"/>
        <v>10094108530VME</v>
      </c>
      <c r="U683" t="str">
        <f t="shared" si="73"/>
        <v>14108530VME</v>
      </c>
      <c r="V683" t="str">
        <f t="shared" si="74"/>
        <v>141085TDVME</v>
      </c>
      <c r="W683" t="str">
        <f t="shared" si="75"/>
        <v>100941085TDVME</v>
      </c>
      <c r="X683" t="str">
        <f t="shared" si="76"/>
        <v>0VME</v>
      </c>
    </row>
    <row r="684" spans="3:24" x14ac:dyDescent="0.2">
      <c r="C684">
        <v>1009</v>
      </c>
      <c r="D684" t="s">
        <v>199</v>
      </c>
      <c r="E684" t="s">
        <v>226</v>
      </c>
      <c r="F684" t="s">
        <v>989</v>
      </c>
      <c r="G684" s="1">
        <v>41085</v>
      </c>
      <c r="H684" t="s">
        <v>202</v>
      </c>
      <c r="I684">
        <v>34</v>
      </c>
      <c r="J684">
        <v>6.86</v>
      </c>
      <c r="K684" s="36">
        <v>0</v>
      </c>
      <c r="L684" s="36">
        <v>232.4</v>
      </c>
      <c r="M684">
        <v>0</v>
      </c>
      <c r="N684" t="s">
        <v>348</v>
      </c>
      <c r="O684" t="s">
        <v>348</v>
      </c>
      <c r="P684" t="s">
        <v>198</v>
      </c>
      <c r="Q684">
        <v>1</v>
      </c>
      <c r="R684" s="116">
        <f t="shared" si="70"/>
        <v>232.4</v>
      </c>
      <c r="S684">
        <f t="shared" si="71"/>
        <v>1594.2640000000001</v>
      </c>
      <c r="T684" t="str">
        <f t="shared" si="72"/>
        <v>10094108531VME</v>
      </c>
      <c r="U684" t="str">
        <f t="shared" si="73"/>
        <v>14108531VME</v>
      </c>
      <c r="V684" t="str">
        <f t="shared" si="74"/>
        <v>141085TDVME</v>
      </c>
      <c r="W684" t="str">
        <f t="shared" si="75"/>
        <v>100941085TDVME</v>
      </c>
      <c r="X684" t="str">
        <f t="shared" si="76"/>
        <v>0VME</v>
      </c>
    </row>
    <row r="685" spans="3:24" x14ac:dyDescent="0.2">
      <c r="C685">
        <v>1009</v>
      </c>
      <c r="D685" t="s">
        <v>199</v>
      </c>
      <c r="E685" t="s">
        <v>226</v>
      </c>
      <c r="F685" t="s">
        <v>990</v>
      </c>
      <c r="G685" s="1">
        <v>41085</v>
      </c>
      <c r="H685" t="s">
        <v>202</v>
      </c>
      <c r="I685">
        <v>34</v>
      </c>
      <c r="J685">
        <v>6.86</v>
      </c>
      <c r="K685" s="36">
        <v>0</v>
      </c>
      <c r="L685" s="36">
        <v>1000</v>
      </c>
      <c r="M685">
        <v>0</v>
      </c>
      <c r="N685" t="s">
        <v>348</v>
      </c>
      <c r="O685" t="s">
        <v>348</v>
      </c>
      <c r="P685" t="s">
        <v>198</v>
      </c>
      <c r="Q685">
        <v>1</v>
      </c>
      <c r="R685" s="116">
        <f t="shared" si="70"/>
        <v>1000</v>
      </c>
      <c r="S685">
        <f t="shared" si="71"/>
        <v>6860</v>
      </c>
      <c r="T685" t="str">
        <f t="shared" si="72"/>
        <v>10094108531VME</v>
      </c>
      <c r="U685" t="str">
        <f t="shared" si="73"/>
        <v>14108531VME</v>
      </c>
      <c r="V685" t="str">
        <f t="shared" si="74"/>
        <v>141085TDVME</v>
      </c>
      <c r="W685" t="str">
        <f t="shared" si="75"/>
        <v>100941085TDVME</v>
      </c>
      <c r="X685" t="str">
        <f t="shared" si="76"/>
        <v>0VME</v>
      </c>
    </row>
    <row r="686" spans="3:24" x14ac:dyDescent="0.2">
      <c r="C686">
        <v>1009</v>
      </c>
      <c r="D686" t="s">
        <v>199</v>
      </c>
      <c r="E686" t="s">
        <v>226</v>
      </c>
      <c r="F686" t="s">
        <v>991</v>
      </c>
      <c r="G686" s="1">
        <v>41085</v>
      </c>
      <c r="H686" t="s">
        <v>204</v>
      </c>
      <c r="I686">
        <v>34</v>
      </c>
      <c r="J686">
        <v>6.86</v>
      </c>
      <c r="K686" s="36">
        <v>1569.41</v>
      </c>
      <c r="L686" s="36">
        <v>0</v>
      </c>
      <c r="M686">
        <v>0</v>
      </c>
      <c r="N686" t="s">
        <v>348</v>
      </c>
      <c r="O686" t="s">
        <v>348</v>
      </c>
      <c r="P686" t="s">
        <v>198</v>
      </c>
      <c r="Q686">
        <v>1</v>
      </c>
      <c r="R686" s="116">
        <f t="shared" si="70"/>
        <v>1569.41</v>
      </c>
      <c r="S686">
        <f t="shared" si="71"/>
        <v>10766.152600000001</v>
      </c>
      <c r="T686" t="str">
        <f t="shared" si="72"/>
        <v>10094108531CME</v>
      </c>
      <c r="U686" t="str">
        <f t="shared" si="73"/>
        <v>14108531CME</v>
      </c>
      <c r="V686" t="str">
        <f t="shared" si="74"/>
        <v>141085TDCME</v>
      </c>
      <c r="W686" t="str">
        <f t="shared" si="75"/>
        <v>100941085TDCME</v>
      </c>
      <c r="X686" t="str">
        <f t="shared" si="76"/>
        <v>0CME</v>
      </c>
    </row>
    <row r="687" spans="3:24" x14ac:dyDescent="0.2">
      <c r="C687">
        <v>1009</v>
      </c>
      <c r="D687" t="s">
        <v>199</v>
      </c>
      <c r="E687" t="s">
        <v>226</v>
      </c>
      <c r="F687" t="s">
        <v>992</v>
      </c>
      <c r="G687" s="1">
        <v>41085</v>
      </c>
      <c r="H687" t="s">
        <v>202</v>
      </c>
      <c r="I687">
        <v>34</v>
      </c>
      <c r="J687">
        <v>6.86</v>
      </c>
      <c r="K687" s="36">
        <v>0</v>
      </c>
      <c r="L687" s="36">
        <v>4200</v>
      </c>
      <c r="M687">
        <v>0</v>
      </c>
      <c r="N687" t="s">
        <v>348</v>
      </c>
      <c r="O687" t="s">
        <v>348</v>
      </c>
      <c r="P687" t="s">
        <v>198</v>
      </c>
      <c r="Q687">
        <v>1</v>
      </c>
      <c r="R687" s="116">
        <f t="shared" si="70"/>
        <v>4200</v>
      </c>
      <c r="S687">
        <f t="shared" si="71"/>
        <v>28812</v>
      </c>
      <c r="T687" t="str">
        <f t="shared" si="72"/>
        <v>10094108531VME</v>
      </c>
      <c r="U687" t="str">
        <f t="shared" si="73"/>
        <v>14108531VME</v>
      </c>
      <c r="V687" t="str">
        <f t="shared" si="74"/>
        <v>141085TDVME</v>
      </c>
      <c r="W687" t="str">
        <f t="shared" si="75"/>
        <v>100941085TDVME</v>
      </c>
      <c r="X687" t="str">
        <f t="shared" si="76"/>
        <v>0VME</v>
      </c>
    </row>
    <row r="688" spans="3:24" x14ac:dyDescent="0.2">
      <c r="C688">
        <v>1009</v>
      </c>
      <c r="D688" t="s">
        <v>199</v>
      </c>
      <c r="E688" t="s">
        <v>226</v>
      </c>
      <c r="F688" t="s">
        <v>993</v>
      </c>
      <c r="G688" s="1">
        <v>41085</v>
      </c>
      <c r="H688" t="s">
        <v>202</v>
      </c>
      <c r="I688">
        <v>34</v>
      </c>
      <c r="J688">
        <v>6.9619999999999997</v>
      </c>
      <c r="K688" s="36">
        <v>0</v>
      </c>
      <c r="L688" s="36">
        <v>22594.9</v>
      </c>
      <c r="M688">
        <v>0</v>
      </c>
      <c r="N688" t="s">
        <v>348</v>
      </c>
      <c r="O688" t="s">
        <v>348</v>
      </c>
      <c r="P688" t="s">
        <v>198</v>
      </c>
      <c r="Q688">
        <v>1</v>
      </c>
      <c r="R688" s="116">
        <f t="shared" si="70"/>
        <v>22594.9</v>
      </c>
      <c r="S688">
        <f t="shared" si="71"/>
        <v>157305.69380000001</v>
      </c>
      <c r="T688" t="str">
        <f t="shared" si="72"/>
        <v>10094108531VME</v>
      </c>
      <c r="U688" t="str">
        <f t="shared" si="73"/>
        <v>14108531VME</v>
      </c>
      <c r="V688" t="str">
        <f t="shared" si="74"/>
        <v>141085TDVME</v>
      </c>
      <c r="W688" t="str">
        <f t="shared" si="75"/>
        <v>100941085TDVME</v>
      </c>
      <c r="X688" t="str">
        <f t="shared" si="76"/>
        <v>0VME</v>
      </c>
    </row>
    <row r="689" spans="3:24" x14ac:dyDescent="0.2">
      <c r="C689">
        <v>1009</v>
      </c>
      <c r="D689" t="s">
        <v>199</v>
      </c>
      <c r="E689" t="s">
        <v>226</v>
      </c>
      <c r="F689" t="s">
        <v>994</v>
      </c>
      <c r="G689" s="1">
        <v>41085</v>
      </c>
      <c r="H689" t="s">
        <v>202</v>
      </c>
      <c r="I689">
        <v>34</v>
      </c>
      <c r="J689">
        <v>6.9619999999999997</v>
      </c>
      <c r="K689" s="36">
        <v>0</v>
      </c>
      <c r="L689" s="36">
        <v>60</v>
      </c>
      <c r="M689">
        <v>0</v>
      </c>
      <c r="N689" t="s">
        <v>348</v>
      </c>
      <c r="O689" t="s">
        <v>348</v>
      </c>
      <c r="P689" t="s">
        <v>198</v>
      </c>
      <c r="Q689">
        <v>1</v>
      </c>
      <c r="R689" s="116">
        <f t="shared" si="70"/>
        <v>60</v>
      </c>
      <c r="S689">
        <f t="shared" si="71"/>
        <v>417.71999999999997</v>
      </c>
      <c r="T689" t="str">
        <f t="shared" si="72"/>
        <v>10094108531VME</v>
      </c>
      <c r="U689" t="str">
        <f t="shared" si="73"/>
        <v>14108531VME</v>
      </c>
      <c r="V689" t="str">
        <f t="shared" si="74"/>
        <v>141085TDVME</v>
      </c>
      <c r="W689" t="str">
        <f t="shared" si="75"/>
        <v>100941085TDVME</v>
      </c>
      <c r="X689" t="str">
        <f t="shared" si="76"/>
        <v>0VME</v>
      </c>
    </row>
    <row r="690" spans="3:24" x14ac:dyDescent="0.2">
      <c r="C690">
        <v>1009</v>
      </c>
      <c r="D690" t="s">
        <v>199</v>
      </c>
      <c r="E690" t="s">
        <v>226</v>
      </c>
      <c r="F690" t="s">
        <v>995</v>
      </c>
      <c r="G690" s="1">
        <v>41085</v>
      </c>
      <c r="H690" t="s">
        <v>202</v>
      </c>
      <c r="I690">
        <v>34</v>
      </c>
      <c r="J690">
        <v>6.9640000000000004</v>
      </c>
      <c r="K690" s="36">
        <v>0</v>
      </c>
      <c r="L690" s="36">
        <v>5976.14</v>
      </c>
      <c r="M690">
        <v>0</v>
      </c>
      <c r="N690" t="s">
        <v>348</v>
      </c>
      <c r="O690" t="s">
        <v>348</v>
      </c>
      <c r="P690" t="s">
        <v>198</v>
      </c>
      <c r="Q690">
        <v>1</v>
      </c>
      <c r="R690" s="116">
        <f t="shared" si="70"/>
        <v>5976.14</v>
      </c>
      <c r="S690">
        <f t="shared" si="71"/>
        <v>41617.838960000008</v>
      </c>
      <c r="T690" t="str">
        <f t="shared" si="72"/>
        <v>10094108531VME</v>
      </c>
      <c r="U690" t="str">
        <f t="shared" si="73"/>
        <v>14108531VME</v>
      </c>
      <c r="V690" t="str">
        <f t="shared" si="74"/>
        <v>141085TDVME</v>
      </c>
      <c r="W690" t="str">
        <f t="shared" si="75"/>
        <v>100941085TDVME</v>
      </c>
      <c r="X690" t="str">
        <f t="shared" si="76"/>
        <v>0VME</v>
      </c>
    </row>
    <row r="691" spans="3:24" x14ac:dyDescent="0.2">
      <c r="C691">
        <v>1009</v>
      </c>
      <c r="D691" t="s">
        <v>199</v>
      </c>
      <c r="E691" t="s">
        <v>226</v>
      </c>
      <c r="F691" t="s">
        <v>996</v>
      </c>
      <c r="G691" s="1">
        <v>41085</v>
      </c>
      <c r="H691" t="s">
        <v>202</v>
      </c>
      <c r="I691">
        <v>34</v>
      </c>
      <c r="J691">
        <v>6.9640000000000004</v>
      </c>
      <c r="K691" s="36">
        <v>0</v>
      </c>
      <c r="L691" s="36">
        <v>15969.53</v>
      </c>
      <c r="M691">
        <v>0</v>
      </c>
      <c r="N691" t="s">
        <v>348</v>
      </c>
      <c r="O691" t="s">
        <v>348</v>
      </c>
      <c r="P691" t="s">
        <v>198</v>
      </c>
      <c r="Q691">
        <v>1</v>
      </c>
      <c r="R691" s="116">
        <f t="shared" si="70"/>
        <v>15969.53</v>
      </c>
      <c r="S691">
        <f t="shared" si="71"/>
        <v>111211.80692000002</v>
      </c>
      <c r="T691" t="str">
        <f t="shared" si="72"/>
        <v>10094108531VME</v>
      </c>
      <c r="U691" t="str">
        <f t="shared" si="73"/>
        <v>14108531VME</v>
      </c>
      <c r="V691" t="str">
        <f t="shared" si="74"/>
        <v>141085TDVME</v>
      </c>
      <c r="W691" t="str">
        <f t="shared" si="75"/>
        <v>100941085TDVME</v>
      </c>
      <c r="X691" t="str">
        <f t="shared" si="76"/>
        <v>0VME</v>
      </c>
    </row>
    <row r="692" spans="3:24" x14ac:dyDescent="0.2">
      <c r="C692">
        <v>1009</v>
      </c>
      <c r="D692" t="s">
        <v>199</v>
      </c>
      <c r="E692" t="s">
        <v>226</v>
      </c>
      <c r="F692" t="s">
        <v>997</v>
      </c>
      <c r="G692" s="1">
        <v>41085</v>
      </c>
      <c r="H692" t="s">
        <v>202</v>
      </c>
      <c r="I692">
        <v>34</v>
      </c>
      <c r="J692">
        <v>6.9649999999999999</v>
      </c>
      <c r="K692" s="36">
        <v>0</v>
      </c>
      <c r="L692" s="36">
        <v>54760</v>
      </c>
      <c r="M692">
        <v>0</v>
      </c>
      <c r="N692" t="s">
        <v>348</v>
      </c>
      <c r="O692" t="s">
        <v>348</v>
      </c>
      <c r="P692" t="s">
        <v>198</v>
      </c>
      <c r="Q692">
        <v>1</v>
      </c>
      <c r="R692" s="116">
        <f t="shared" si="70"/>
        <v>54760</v>
      </c>
      <c r="S692">
        <f t="shared" si="71"/>
        <v>381403.39999999997</v>
      </c>
      <c r="T692" t="str">
        <f t="shared" si="72"/>
        <v>10094108531VME</v>
      </c>
      <c r="U692" t="str">
        <f t="shared" si="73"/>
        <v>14108531VME</v>
      </c>
      <c r="V692" t="str">
        <f t="shared" si="74"/>
        <v>141085TDVME</v>
      </c>
      <c r="W692" t="str">
        <f t="shared" si="75"/>
        <v>100941085TDVME</v>
      </c>
      <c r="X692" t="str">
        <f t="shared" si="76"/>
        <v>0VME</v>
      </c>
    </row>
    <row r="693" spans="3:24" x14ac:dyDescent="0.2">
      <c r="C693">
        <v>1009</v>
      </c>
      <c r="D693" t="s">
        <v>199</v>
      </c>
      <c r="E693" t="s">
        <v>226</v>
      </c>
      <c r="F693" t="s">
        <v>998</v>
      </c>
      <c r="G693" s="1">
        <v>41085</v>
      </c>
      <c r="H693" t="s">
        <v>202</v>
      </c>
      <c r="I693">
        <v>34</v>
      </c>
      <c r="J693">
        <v>6.9649999999999999</v>
      </c>
      <c r="K693" s="36">
        <v>0</v>
      </c>
      <c r="L693" s="36">
        <v>298.8</v>
      </c>
      <c r="M693">
        <v>0</v>
      </c>
      <c r="N693" t="s">
        <v>348</v>
      </c>
      <c r="O693" t="s">
        <v>348</v>
      </c>
      <c r="P693" t="s">
        <v>198</v>
      </c>
      <c r="Q693">
        <v>1</v>
      </c>
      <c r="R693" s="116">
        <f t="shared" si="70"/>
        <v>298.8</v>
      </c>
      <c r="S693">
        <f t="shared" si="71"/>
        <v>2081.1419999999998</v>
      </c>
      <c r="T693" t="str">
        <f t="shared" si="72"/>
        <v>10094108531VME</v>
      </c>
      <c r="U693" t="str">
        <f t="shared" si="73"/>
        <v>14108531VME</v>
      </c>
      <c r="V693" t="str">
        <f t="shared" si="74"/>
        <v>141085TDVME</v>
      </c>
      <c r="W693" t="str">
        <f t="shared" si="75"/>
        <v>100941085TDVME</v>
      </c>
      <c r="X693" t="str">
        <f t="shared" si="76"/>
        <v>0VME</v>
      </c>
    </row>
    <row r="694" spans="3:24" x14ac:dyDescent="0.2">
      <c r="C694">
        <v>1009</v>
      </c>
      <c r="D694" t="s">
        <v>199</v>
      </c>
      <c r="E694" t="s">
        <v>226</v>
      </c>
      <c r="F694" t="s">
        <v>999</v>
      </c>
      <c r="G694" s="1">
        <v>41085</v>
      </c>
      <c r="H694" t="s">
        <v>202</v>
      </c>
      <c r="I694">
        <v>34</v>
      </c>
      <c r="J694">
        <v>6.9619999999999997</v>
      </c>
      <c r="K694" s="36">
        <v>0</v>
      </c>
      <c r="L694" s="36">
        <v>43440</v>
      </c>
      <c r="M694">
        <v>0</v>
      </c>
      <c r="N694" t="s">
        <v>348</v>
      </c>
      <c r="O694" t="s">
        <v>348</v>
      </c>
      <c r="P694" t="s">
        <v>198</v>
      </c>
      <c r="Q694">
        <v>1</v>
      </c>
      <c r="R694" s="116">
        <f t="shared" si="70"/>
        <v>43440</v>
      </c>
      <c r="S694">
        <f t="shared" si="71"/>
        <v>302429.27999999997</v>
      </c>
      <c r="T694" t="str">
        <f t="shared" si="72"/>
        <v>10094108531VME</v>
      </c>
      <c r="U694" t="str">
        <f t="shared" si="73"/>
        <v>14108531VME</v>
      </c>
      <c r="V694" t="str">
        <f t="shared" si="74"/>
        <v>141085TDVME</v>
      </c>
      <c r="W694" t="str">
        <f t="shared" si="75"/>
        <v>100941085TDVME</v>
      </c>
      <c r="X694" t="str">
        <f t="shared" si="76"/>
        <v>0VME</v>
      </c>
    </row>
    <row r="695" spans="3:24" x14ac:dyDescent="0.2">
      <c r="C695">
        <v>1009</v>
      </c>
      <c r="D695" t="s">
        <v>199</v>
      </c>
      <c r="E695" t="s">
        <v>226</v>
      </c>
      <c r="F695" t="s">
        <v>1000</v>
      </c>
      <c r="G695" s="1">
        <v>41085</v>
      </c>
      <c r="H695" t="s">
        <v>202</v>
      </c>
      <c r="I695">
        <v>34</v>
      </c>
      <c r="J695">
        <v>6.9619999999999997</v>
      </c>
      <c r="K695" s="36">
        <v>0</v>
      </c>
      <c r="L695" s="36">
        <v>68.44</v>
      </c>
      <c r="M695">
        <v>0</v>
      </c>
      <c r="N695" t="s">
        <v>348</v>
      </c>
      <c r="O695" t="s">
        <v>348</v>
      </c>
      <c r="P695" t="s">
        <v>198</v>
      </c>
      <c r="Q695">
        <v>1</v>
      </c>
      <c r="R695" s="116">
        <f t="shared" si="70"/>
        <v>68.44</v>
      </c>
      <c r="S695">
        <f t="shared" si="71"/>
        <v>476.47927999999996</v>
      </c>
      <c r="T695" t="str">
        <f t="shared" si="72"/>
        <v>10094108531VME</v>
      </c>
      <c r="U695" t="str">
        <f t="shared" si="73"/>
        <v>14108531VME</v>
      </c>
      <c r="V695" t="str">
        <f t="shared" si="74"/>
        <v>141085TDVME</v>
      </c>
      <c r="W695" t="str">
        <f t="shared" si="75"/>
        <v>100941085TDVME</v>
      </c>
      <c r="X695" t="str">
        <f t="shared" si="76"/>
        <v>0VME</v>
      </c>
    </row>
    <row r="696" spans="3:24" x14ac:dyDescent="0.2">
      <c r="C696">
        <v>1009</v>
      </c>
      <c r="D696" t="s">
        <v>199</v>
      </c>
      <c r="E696" t="s">
        <v>226</v>
      </c>
      <c r="F696" t="s">
        <v>1001</v>
      </c>
      <c r="G696" s="1">
        <v>41085</v>
      </c>
      <c r="H696" t="s">
        <v>202</v>
      </c>
      <c r="I696">
        <v>34</v>
      </c>
      <c r="J696">
        <v>6.9619999999999997</v>
      </c>
      <c r="K696" s="36">
        <v>0</v>
      </c>
      <c r="L696" s="36">
        <v>14080</v>
      </c>
      <c r="M696">
        <v>0</v>
      </c>
      <c r="N696" t="s">
        <v>348</v>
      </c>
      <c r="O696" t="s">
        <v>348</v>
      </c>
      <c r="P696" t="s">
        <v>198</v>
      </c>
      <c r="Q696">
        <v>1</v>
      </c>
      <c r="R696" s="116">
        <f t="shared" si="70"/>
        <v>14080</v>
      </c>
      <c r="S696">
        <f t="shared" si="71"/>
        <v>98024.959999999992</v>
      </c>
      <c r="T696" t="str">
        <f t="shared" si="72"/>
        <v>10094108531VME</v>
      </c>
      <c r="U696" t="str">
        <f t="shared" si="73"/>
        <v>14108531VME</v>
      </c>
      <c r="V696" t="str">
        <f t="shared" si="74"/>
        <v>141085TDVME</v>
      </c>
      <c r="W696" t="str">
        <f t="shared" si="75"/>
        <v>100941085TDVME</v>
      </c>
      <c r="X696" t="str">
        <f t="shared" si="76"/>
        <v>0VME</v>
      </c>
    </row>
    <row r="697" spans="3:24" x14ac:dyDescent="0.2">
      <c r="C697">
        <v>1009</v>
      </c>
      <c r="D697" t="s">
        <v>199</v>
      </c>
      <c r="E697" t="s">
        <v>226</v>
      </c>
      <c r="F697" t="s">
        <v>1002</v>
      </c>
      <c r="G697" s="1">
        <v>41085</v>
      </c>
      <c r="H697" t="s">
        <v>202</v>
      </c>
      <c r="I697">
        <v>34</v>
      </c>
      <c r="J697">
        <v>6.9619999999999997</v>
      </c>
      <c r="K697" s="36">
        <v>0</v>
      </c>
      <c r="L697" s="36">
        <v>60</v>
      </c>
      <c r="M697">
        <v>0</v>
      </c>
      <c r="N697" t="s">
        <v>348</v>
      </c>
      <c r="O697" t="s">
        <v>348</v>
      </c>
      <c r="P697" t="s">
        <v>198</v>
      </c>
      <c r="Q697">
        <v>1</v>
      </c>
      <c r="R697" s="116">
        <f t="shared" si="70"/>
        <v>60</v>
      </c>
      <c r="S697">
        <f t="shared" si="71"/>
        <v>417.71999999999997</v>
      </c>
      <c r="T697" t="str">
        <f t="shared" si="72"/>
        <v>10094108531VME</v>
      </c>
      <c r="U697" t="str">
        <f t="shared" si="73"/>
        <v>14108531VME</v>
      </c>
      <c r="V697" t="str">
        <f t="shared" si="74"/>
        <v>141085TDVME</v>
      </c>
      <c r="W697" t="str">
        <f t="shared" si="75"/>
        <v>100941085TDVME</v>
      </c>
      <c r="X697" t="str">
        <f t="shared" si="76"/>
        <v>0VME</v>
      </c>
    </row>
    <row r="698" spans="3:24" x14ac:dyDescent="0.2">
      <c r="C698">
        <v>1009</v>
      </c>
      <c r="D698" t="s">
        <v>199</v>
      </c>
      <c r="E698" t="s">
        <v>226</v>
      </c>
      <c r="F698" t="s">
        <v>1003</v>
      </c>
      <c r="G698" s="1">
        <v>41085</v>
      </c>
      <c r="H698" t="s">
        <v>202</v>
      </c>
      <c r="I698">
        <v>34</v>
      </c>
      <c r="J698">
        <v>6.9619999999999997</v>
      </c>
      <c r="K698" s="36">
        <v>0</v>
      </c>
      <c r="L698" s="36">
        <v>16800</v>
      </c>
      <c r="M698">
        <v>0</v>
      </c>
      <c r="N698" t="s">
        <v>348</v>
      </c>
      <c r="O698" t="s">
        <v>348</v>
      </c>
      <c r="P698" t="s">
        <v>198</v>
      </c>
      <c r="Q698">
        <v>1</v>
      </c>
      <c r="R698" s="116">
        <f t="shared" si="70"/>
        <v>16800</v>
      </c>
      <c r="S698">
        <f t="shared" si="71"/>
        <v>116961.59999999999</v>
      </c>
      <c r="T698" t="str">
        <f t="shared" si="72"/>
        <v>10094108531VME</v>
      </c>
      <c r="U698" t="str">
        <f t="shared" si="73"/>
        <v>14108531VME</v>
      </c>
      <c r="V698" t="str">
        <f t="shared" si="74"/>
        <v>141085TDVME</v>
      </c>
      <c r="W698" t="str">
        <f t="shared" si="75"/>
        <v>100941085TDVME</v>
      </c>
      <c r="X698" t="str">
        <f t="shared" si="76"/>
        <v>0VME</v>
      </c>
    </row>
    <row r="699" spans="3:24" x14ac:dyDescent="0.2">
      <c r="C699">
        <v>1009</v>
      </c>
      <c r="D699" t="s">
        <v>199</v>
      </c>
      <c r="E699" t="s">
        <v>226</v>
      </c>
      <c r="F699" t="s">
        <v>1004</v>
      </c>
      <c r="G699" s="1">
        <v>41085</v>
      </c>
      <c r="H699" t="s">
        <v>202</v>
      </c>
      <c r="I699">
        <v>34</v>
      </c>
      <c r="J699">
        <v>6.9619999999999997</v>
      </c>
      <c r="K699" s="36">
        <v>0</v>
      </c>
      <c r="L699" s="36">
        <v>60</v>
      </c>
      <c r="M699">
        <v>0</v>
      </c>
      <c r="N699" t="s">
        <v>348</v>
      </c>
      <c r="O699" t="s">
        <v>348</v>
      </c>
      <c r="P699" t="s">
        <v>198</v>
      </c>
      <c r="Q699">
        <v>1</v>
      </c>
      <c r="R699" s="116">
        <f t="shared" si="70"/>
        <v>60</v>
      </c>
      <c r="S699">
        <f t="shared" si="71"/>
        <v>417.71999999999997</v>
      </c>
      <c r="T699" t="str">
        <f t="shared" si="72"/>
        <v>10094108531VME</v>
      </c>
      <c r="U699" t="str">
        <f t="shared" si="73"/>
        <v>14108531VME</v>
      </c>
      <c r="V699" t="str">
        <f t="shared" si="74"/>
        <v>141085TDVME</v>
      </c>
      <c r="W699" t="str">
        <f t="shared" si="75"/>
        <v>100941085TDVME</v>
      </c>
      <c r="X699" t="str">
        <f t="shared" si="76"/>
        <v>0VME</v>
      </c>
    </row>
    <row r="700" spans="3:24" x14ac:dyDescent="0.2">
      <c r="C700">
        <v>1009</v>
      </c>
      <c r="D700" t="s">
        <v>199</v>
      </c>
      <c r="E700" t="s">
        <v>226</v>
      </c>
      <c r="F700" t="s">
        <v>1005</v>
      </c>
      <c r="G700" s="1">
        <v>41085</v>
      </c>
      <c r="H700" t="s">
        <v>202</v>
      </c>
      <c r="I700">
        <v>34</v>
      </c>
      <c r="J700">
        <v>6.9619999999999997</v>
      </c>
      <c r="K700" s="36">
        <v>0</v>
      </c>
      <c r="L700" s="36">
        <v>50088.75</v>
      </c>
      <c r="M700">
        <v>0</v>
      </c>
      <c r="N700" t="s">
        <v>348</v>
      </c>
      <c r="O700" t="s">
        <v>348</v>
      </c>
      <c r="P700" t="s">
        <v>198</v>
      </c>
      <c r="Q700">
        <v>1</v>
      </c>
      <c r="R700" s="116">
        <f t="shared" si="70"/>
        <v>50088.75</v>
      </c>
      <c r="S700">
        <f t="shared" si="71"/>
        <v>348717.8775</v>
      </c>
      <c r="T700" t="str">
        <f t="shared" si="72"/>
        <v>10094108531VME</v>
      </c>
      <c r="U700" t="str">
        <f t="shared" si="73"/>
        <v>14108531VME</v>
      </c>
      <c r="V700" t="str">
        <f t="shared" si="74"/>
        <v>141085TDVME</v>
      </c>
      <c r="W700" t="str">
        <f t="shared" si="75"/>
        <v>100941085TDVME</v>
      </c>
      <c r="X700" t="str">
        <f t="shared" si="76"/>
        <v>0VME</v>
      </c>
    </row>
    <row r="701" spans="3:24" x14ac:dyDescent="0.2">
      <c r="C701">
        <v>1009</v>
      </c>
      <c r="D701" t="s">
        <v>199</v>
      </c>
      <c r="E701" t="s">
        <v>226</v>
      </c>
      <c r="F701" t="s">
        <v>1006</v>
      </c>
      <c r="G701" s="1">
        <v>41085</v>
      </c>
      <c r="H701" t="s">
        <v>202</v>
      </c>
      <c r="I701">
        <v>34</v>
      </c>
      <c r="J701">
        <v>6.9619999999999997</v>
      </c>
      <c r="K701" s="36">
        <v>0</v>
      </c>
      <c r="L701" s="36">
        <v>75.09</v>
      </c>
      <c r="M701">
        <v>0</v>
      </c>
      <c r="N701" t="s">
        <v>348</v>
      </c>
      <c r="O701" t="s">
        <v>348</v>
      </c>
      <c r="P701" t="s">
        <v>198</v>
      </c>
      <c r="Q701">
        <v>1</v>
      </c>
      <c r="R701" s="116">
        <f t="shared" si="70"/>
        <v>75.09</v>
      </c>
      <c r="S701">
        <f t="shared" si="71"/>
        <v>522.77657999999997</v>
      </c>
      <c r="T701" t="str">
        <f t="shared" si="72"/>
        <v>10094108531VME</v>
      </c>
      <c r="U701" t="str">
        <f t="shared" si="73"/>
        <v>14108531VME</v>
      </c>
      <c r="V701" t="str">
        <f t="shared" si="74"/>
        <v>141085TDVME</v>
      </c>
      <c r="W701" t="str">
        <f t="shared" si="75"/>
        <v>100941085TDVME</v>
      </c>
      <c r="X701" t="str">
        <f t="shared" si="76"/>
        <v>0VME</v>
      </c>
    </row>
    <row r="702" spans="3:24" x14ac:dyDescent="0.2">
      <c r="C702">
        <v>1009</v>
      </c>
      <c r="D702" t="s">
        <v>199</v>
      </c>
      <c r="E702" t="s">
        <v>226</v>
      </c>
      <c r="F702" t="s">
        <v>1007</v>
      </c>
      <c r="G702" s="1">
        <v>41085</v>
      </c>
      <c r="H702" t="s">
        <v>202</v>
      </c>
      <c r="I702">
        <v>34</v>
      </c>
      <c r="J702">
        <v>6.9619999999999997</v>
      </c>
      <c r="K702" s="36">
        <v>0</v>
      </c>
      <c r="L702" s="36">
        <v>18000</v>
      </c>
      <c r="M702">
        <v>0</v>
      </c>
      <c r="N702" t="s">
        <v>348</v>
      </c>
      <c r="O702" t="s">
        <v>348</v>
      </c>
      <c r="P702" t="s">
        <v>198</v>
      </c>
      <c r="Q702">
        <v>1</v>
      </c>
      <c r="R702" s="116">
        <f t="shared" si="70"/>
        <v>18000</v>
      </c>
      <c r="S702">
        <f t="shared" si="71"/>
        <v>125316</v>
      </c>
      <c r="T702" t="str">
        <f t="shared" si="72"/>
        <v>10094108531VME</v>
      </c>
      <c r="U702" t="str">
        <f t="shared" si="73"/>
        <v>14108531VME</v>
      </c>
      <c r="V702" t="str">
        <f t="shared" si="74"/>
        <v>141085TDVME</v>
      </c>
      <c r="W702" t="str">
        <f t="shared" si="75"/>
        <v>100941085TDVME</v>
      </c>
      <c r="X702" t="str">
        <f t="shared" si="76"/>
        <v>0VME</v>
      </c>
    </row>
    <row r="703" spans="3:24" x14ac:dyDescent="0.2">
      <c r="C703">
        <v>1009</v>
      </c>
      <c r="D703" t="s">
        <v>199</v>
      </c>
      <c r="E703" t="s">
        <v>226</v>
      </c>
      <c r="F703" t="s">
        <v>1008</v>
      </c>
      <c r="G703" s="1">
        <v>41085</v>
      </c>
      <c r="H703" t="s">
        <v>202</v>
      </c>
      <c r="I703">
        <v>34</v>
      </c>
      <c r="J703">
        <v>6.9619999999999997</v>
      </c>
      <c r="K703" s="36">
        <v>0</v>
      </c>
      <c r="L703" s="36">
        <v>60</v>
      </c>
      <c r="M703">
        <v>0</v>
      </c>
      <c r="N703" t="s">
        <v>348</v>
      </c>
      <c r="O703" t="s">
        <v>348</v>
      </c>
      <c r="P703" t="s">
        <v>198</v>
      </c>
      <c r="Q703">
        <v>1</v>
      </c>
      <c r="R703" s="116">
        <f t="shared" si="70"/>
        <v>60</v>
      </c>
      <c r="S703">
        <f t="shared" si="71"/>
        <v>417.71999999999997</v>
      </c>
      <c r="T703" t="str">
        <f t="shared" si="72"/>
        <v>10094108531VME</v>
      </c>
      <c r="U703" t="str">
        <f t="shared" si="73"/>
        <v>14108531VME</v>
      </c>
      <c r="V703" t="str">
        <f t="shared" si="74"/>
        <v>141085TDVME</v>
      </c>
      <c r="W703" t="str">
        <f t="shared" si="75"/>
        <v>100941085TDVME</v>
      </c>
      <c r="X703" t="str">
        <f t="shared" si="76"/>
        <v>0VME</v>
      </c>
    </row>
    <row r="704" spans="3:24" x14ac:dyDescent="0.2">
      <c r="C704">
        <v>1009</v>
      </c>
      <c r="D704" t="s">
        <v>199</v>
      </c>
      <c r="E704" t="s">
        <v>226</v>
      </c>
      <c r="F704" t="s">
        <v>1009</v>
      </c>
      <c r="G704" s="1">
        <v>41085</v>
      </c>
      <c r="H704" t="s">
        <v>202</v>
      </c>
      <c r="I704">
        <v>34</v>
      </c>
      <c r="J704">
        <v>6.9649999999999999</v>
      </c>
      <c r="K704" s="36">
        <v>0</v>
      </c>
      <c r="L704" s="36">
        <v>3312.8</v>
      </c>
      <c r="M704">
        <v>0</v>
      </c>
      <c r="N704" t="s">
        <v>348</v>
      </c>
      <c r="O704" t="s">
        <v>348</v>
      </c>
      <c r="P704" t="s">
        <v>198</v>
      </c>
      <c r="Q704">
        <v>1</v>
      </c>
      <c r="R704" s="116">
        <f t="shared" si="70"/>
        <v>3312.8</v>
      </c>
      <c r="S704">
        <f t="shared" si="71"/>
        <v>23073.652000000002</v>
      </c>
      <c r="T704" t="str">
        <f t="shared" si="72"/>
        <v>10094108531VME</v>
      </c>
      <c r="U704" t="str">
        <f t="shared" si="73"/>
        <v>14108531VME</v>
      </c>
      <c r="V704" t="str">
        <f t="shared" si="74"/>
        <v>141085TDVME</v>
      </c>
      <c r="W704" t="str">
        <f t="shared" si="75"/>
        <v>100941085TDVME</v>
      </c>
      <c r="X704" t="str">
        <f t="shared" si="76"/>
        <v>0VME</v>
      </c>
    </row>
    <row r="705" spans="3:24" x14ac:dyDescent="0.2">
      <c r="C705">
        <v>1009</v>
      </c>
      <c r="D705" t="s">
        <v>199</v>
      </c>
      <c r="E705" t="s">
        <v>226</v>
      </c>
      <c r="F705" t="s">
        <v>1010</v>
      </c>
      <c r="G705" s="1">
        <v>41085</v>
      </c>
      <c r="H705" t="s">
        <v>202</v>
      </c>
      <c r="I705">
        <v>34</v>
      </c>
      <c r="J705">
        <v>6.9669999999999996</v>
      </c>
      <c r="K705" s="36">
        <v>0</v>
      </c>
      <c r="L705" s="36">
        <v>0.02</v>
      </c>
      <c r="M705">
        <v>0</v>
      </c>
      <c r="N705" t="s">
        <v>348</v>
      </c>
      <c r="O705" t="s">
        <v>348</v>
      </c>
      <c r="P705" t="s">
        <v>198</v>
      </c>
      <c r="Q705">
        <v>1</v>
      </c>
      <c r="R705" s="116">
        <f t="shared" si="70"/>
        <v>0.02</v>
      </c>
      <c r="S705">
        <f t="shared" si="71"/>
        <v>0.13933999999999999</v>
      </c>
      <c r="T705" t="str">
        <f t="shared" si="72"/>
        <v>10094108531VME</v>
      </c>
      <c r="U705" t="str">
        <f t="shared" si="73"/>
        <v>14108531VME</v>
      </c>
      <c r="V705" t="str">
        <f t="shared" si="74"/>
        <v>141085TDVME</v>
      </c>
      <c r="W705" t="str">
        <f t="shared" si="75"/>
        <v>100941085TDVME</v>
      </c>
      <c r="X705" t="str">
        <f t="shared" si="76"/>
        <v>0VME</v>
      </c>
    </row>
    <row r="706" spans="3:24" x14ac:dyDescent="0.2">
      <c r="C706">
        <v>1009</v>
      </c>
      <c r="D706" t="s">
        <v>199</v>
      </c>
      <c r="E706" t="s">
        <v>226</v>
      </c>
      <c r="F706" t="s">
        <v>1011</v>
      </c>
      <c r="G706" s="1">
        <v>41085</v>
      </c>
      <c r="H706" t="s">
        <v>202</v>
      </c>
      <c r="I706">
        <v>34</v>
      </c>
      <c r="J706">
        <v>6.9669999999999996</v>
      </c>
      <c r="K706" s="36">
        <v>0</v>
      </c>
      <c r="L706" s="36">
        <v>0.06</v>
      </c>
      <c r="M706">
        <v>0</v>
      </c>
      <c r="N706" t="s">
        <v>348</v>
      </c>
      <c r="O706" t="s">
        <v>348</v>
      </c>
      <c r="P706" t="s">
        <v>198</v>
      </c>
      <c r="Q706">
        <v>1</v>
      </c>
      <c r="R706" s="116">
        <f t="shared" si="70"/>
        <v>0.06</v>
      </c>
      <c r="S706">
        <f t="shared" si="71"/>
        <v>0.41801999999999995</v>
      </c>
      <c r="T706" t="str">
        <f t="shared" si="72"/>
        <v>10094108531VME</v>
      </c>
      <c r="U706" t="str">
        <f t="shared" si="73"/>
        <v>14108531VME</v>
      </c>
      <c r="V706" t="str">
        <f t="shared" si="74"/>
        <v>141085TDVME</v>
      </c>
      <c r="W706" t="str">
        <f t="shared" si="75"/>
        <v>100941085TDVME</v>
      </c>
      <c r="X706" t="str">
        <f t="shared" si="76"/>
        <v>0VME</v>
      </c>
    </row>
    <row r="707" spans="3:24" x14ac:dyDescent="0.2">
      <c r="C707">
        <v>1009</v>
      </c>
      <c r="D707" t="s">
        <v>199</v>
      </c>
      <c r="E707" t="s">
        <v>226</v>
      </c>
      <c r="F707" t="s">
        <v>1012</v>
      </c>
      <c r="G707" s="1">
        <v>41085</v>
      </c>
      <c r="H707" t="s">
        <v>202</v>
      </c>
      <c r="I707">
        <v>34</v>
      </c>
      <c r="J707">
        <v>6.9669999999999996</v>
      </c>
      <c r="K707" s="36">
        <v>0</v>
      </c>
      <c r="L707" s="36">
        <v>34</v>
      </c>
      <c r="M707">
        <v>0</v>
      </c>
      <c r="N707" t="s">
        <v>348</v>
      </c>
      <c r="O707" t="s">
        <v>348</v>
      </c>
      <c r="P707" t="s">
        <v>198</v>
      </c>
      <c r="Q707">
        <v>1</v>
      </c>
      <c r="R707" s="116">
        <f t="shared" si="70"/>
        <v>34</v>
      </c>
      <c r="S707">
        <f t="shared" si="71"/>
        <v>236.87799999999999</v>
      </c>
      <c r="T707" t="str">
        <f t="shared" si="72"/>
        <v>10094108531VME</v>
      </c>
      <c r="U707" t="str">
        <f t="shared" si="73"/>
        <v>14108531VME</v>
      </c>
      <c r="V707" t="str">
        <f t="shared" si="74"/>
        <v>141085TDVME</v>
      </c>
      <c r="W707" t="str">
        <f t="shared" si="75"/>
        <v>100941085TDVME</v>
      </c>
      <c r="X707" t="str">
        <f t="shared" si="76"/>
        <v>0VME</v>
      </c>
    </row>
    <row r="708" spans="3:24" x14ac:dyDescent="0.2">
      <c r="C708">
        <v>1009</v>
      </c>
      <c r="D708" t="s">
        <v>199</v>
      </c>
      <c r="E708" t="s">
        <v>226</v>
      </c>
      <c r="F708" t="s">
        <v>1013</v>
      </c>
      <c r="G708" s="1">
        <v>41085</v>
      </c>
      <c r="H708" t="s">
        <v>204</v>
      </c>
      <c r="I708">
        <v>34</v>
      </c>
      <c r="J708">
        <v>6.8550000000000004</v>
      </c>
      <c r="K708" s="36">
        <v>72.94</v>
      </c>
      <c r="L708" s="36">
        <v>0</v>
      </c>
      <c r="M708">
        <v>0</v>
      </c>
      <c r="N708" t="s">
        <v>348</v>
      </c>
      <c r="O708" t="s">
        <v>348</v>
      </c>
      <c r="P708" t="s">
        <v>198</v>
      </c>
      <c r="Q708">
        <v>1</v>
      </c>
      <c r="R708" s="116">
        <f t="shared" si="70"/>
        <v>72.94</v>
      </c>
      <c r="S708">
        <f t="shared" si="71"/>
        <v>500.00370000000004</v>
      </c>
      <c r="T708" t="str">
        <f t="shared" si="72"/>
        <v>10094108531CME</v>
      </c>
      <c r="U708" t="str">
        <f t="shared" si="73"/>
        <v>14108531CME</v>
      </c>
      <c r="V708" t="str">
        <f t="shared" si="74"/>
        <v>141085TDCME</v>
      </c>
      <c r="W708" t="str">
        <f t="shared" si="75"/>
        <v>100941085TDCME</v>
      </c>
      <c r="X708" t="str">
        <f t="shared" si="76"/>
        <v>0CME</v>
      </c>
    </row>
    <row r="709" spans="3:24" x14ac:dyDescent="0.2">
      <c r="C709">
        <v>1009</v>
      </c>
      <c r="D709" t="s">
        <v>199</v>
      </c>
      <c r="E709" t="s">
        <v>226</v>
      </c>
      <c r="F709" t="s">
        <v>1014</v>
      </c>
      <c r="G709" s="1">
        <v>41085</v>
      </c>
      <c r="H709" t="s">
        <v>204</v>
      </c>
      <c r="I709">
        <v>34</v>
      </c>
      <c r="J709">
        <v>6.86</v>
      </c>
      <c r="K709" s="36">
        <v>5208.3100000000004</v>
      </c>
      <c r="L709" s="36">
        <v>0</v>
      </c>
      <c r="M709">
        <v>0</v>
      </c>
      <c r="N709" t="s">
        <v>348</v>
      </c>
      <c r="O709" t="s">
        <v>348</v>
      </c>
      <c r="P709" t="s">
        <v>198</v>
      </c>
      <c r="Q709">
        <v>1</v>
      </c>
      <c r="R709" s="116">
        <f t="shared" si="70"/>
        <v>5208.3100000000004</v>
      </c>
      <c r="S709">
        <f t="shared" si="71"/>
        <v>35729.006600000008</v>
      </c>
      <c r="T709" t="str">
        <f t="shared" si="72"/>
        <v>10094108531CME</v>
      </c>
      <c r="U709" t="str">
        <f t="shared" si="73"/>
        <v>14108531CME</v>
      </c>
      <c r="V709" t="str">
        <f t="shared" si="74"/>
        <v>141085TDCME</v>
      </c>
      <c r="W709" t="str">
        <f t="shared" si="75"/>
        <v>100941085TDCME</v>
      </c>
      <c r="X709" t="str">
        <f t="shared" si="76"/>
        <v>0CME</v>
      </c>
    </row>
    <row r="710" spans="3:24" x14ac:dyDescent="0.2">
      <c r="C710">
        <v>1009</v>
      </c>
      <c r="D710" t="s">
        <v>199</v>
      </c>
      <c r="E710" t="s">
        <v>226</v>
      </c>
      <c r="F710" t="s">
        <v>1015</v>
      </c>
      <c r="G710" s="1">
        <v>41085</v>
      </c>
      <c r="H710" t="s">
        <v>204</v>
      </c>
      <c r="I710">
        <v>34</v>
      </c>
      <c r="J710">
        <v>6.86</v>
      </c>
      <c r="K710" s="36">
        <v>442.67</v>
      </c>
      <c r="L710" s="36">
        <v>0</v>
      </c>
      <c r="M710">
        <v>0</v>
      </c>
      <c r="N710" t="s">
        <v>348</v>
      </c>
      <c r="O710" t="s">
        <v>348</v>
      </c>
      <c r="P710" t="s">
        <v>198</v>
      </c>
      <c r="Q710">
        <v>1</v>
      </c>
      <c r="R710" s="116">
        <f t="shared" si="70"/>
        <v>442.67</v>
      </c>
      <c r="S710">
        <f t="shared" si="71"/>
        <v>3036.7162000000003</v>
      </c>
      <c r="T710" t="str">
        <f t="shared" si="72"/>
        <v>10094108531CME</v>
      </c>
      <c r="U710" t="str">
        <f t="shared" si="73"/>
        <v>14108531CME</v>
      </c>
      <c r="V710" t="str">
        <f t="shared" si="74"/>
        <v>141085TDCME</v>
      </c>
      <c r="W710" t="str">
        <f t="shared" si="75"/>
        <v>100941085TDCME</v>
      </c>
      <c r="X710" t="str">
        <f t="shared" si="76"/>
        <v>0CME</v>
      </c>
    </row>
    <row r="711" spans="3:24" x14ac:dyDescent="0.2">
      <c r="C711">
        <v>1009</v>
      </c>
      <c r="D711" t="s">
        <v>199</v>
      </c>
      <c r="E711" t="s">
        <v>226</v>
      </c>
      <c r="F711" t="s">
        <v>1016</v>
      </c>
      <c r="G711" s="1">
        <v>41085</v>
      </c>
      <c r="H711" t="s">
        <v>202</v>
      </c>
      <c r="I711">
        <v>34</v>
      </c>
      <c r="J711">
        <v>6.9669999999999996</v>
      </c>
      <c r="K711" s="36">
        <v>0</v>
      </c>
      <c r="L711" s="36">
        <v>58.02</v>
      </c>
      <c r="M711">
        <v>0</v>
      </c>
      <c r="N711" t="s">
        <v>348</v>
      </c>
      <c r="O711" t="s">
        <v>348</v>
      </c>
      <c r="P711" t="s">
        <v>198</v>
      </c>
      <c r="Q711">
        <v>1</v>
      </c>
      <c r="R711" s="116">
        <f t="shared" si="70"/>
        <v>58.02</v>
      </c>
      <c r="S711">
        <f t="shared" si="71"/>
        <v>404.22534000000002</v>
      </c>
      <c r="T711" t="str">
        <f t="shared" si="72"/>
        <v>10094108531VME</v>
      </c>
      <c r="U711" t="str">
        <f t="shared" si="73"/>
        <v>14108531VME</v>
      </c>
      <c r="V711" t="str">
        <f t="shared" si="74"/>
        <v>141085TDVME</v>
      </c>
      <c r="W711" t="str">
        <f t="shared" si="75"/>
        <v>100941085TDVME</v>
      </c>
      <c r="X711" t="str">
        <f t="shared" si="76"/>
        <v>0VME</v>
      </c>
    </row>
    <row r="712" spans="3:24" x14ac:dyDescent="0.2">
      <c r="C712">
        <v>1009</v>
      </c>
      <c r="D712" t="s">
        <v>199</v>
      </c>
      <c r="E712" t="s">
        <v>226</v>
      </c>
      <c r="F712" t="s">
        <v>1017</v>
      </c>
      <c r="G712" s="1">
        <v>41085</v>
      </c>
      <c r="H712" t="s">
        <v>202</v>
      </c>
      <c r="I712">
        <v>34</v>
      </c>
      <c r="J712">
        <v>6.9669999999999996</v>
      </c>
      <c r="K712" s="36">
        <v>0</v>
      </c>
      <c r="L712" s="36">
        <v>0.97</v>
      </c>
      <c r="M712">
        <v>0</v>
      </c>
      <c r="N712" t="s">
        <v>348</v>
      </c>
      <c r="O712" t="s">
        <v>348</v>
      </c>
      <c r="P712" t="s">
        <v>198</v>
      </c>
      <c r="Q712">
        <v>1</v>
      </c>
      <c r="R712" s="116">
        <f t="shared" ref="R712:R775" si="77">+L712+K712</f>
        <v>0.97</v>
      </c>
      <c r="S712">
        <f t="shared" ref="S712:S775" si="78">+R712*J712</f>
        <v>6.7579899999999995</v>
      </c>
      <c r="T712" t="str">
        <f t="shared" ref="T712:T775" si="79">+C712&amp;G712&amp;E712&amp;H712</f>
        <v>10094108531VME</v>
      </c>
      <c r="U712" t="str">
        <f t="shared" ref="U712:U775" si="80">IF(C712=10001,"4"&amp;G712&amp;E712&amp;H712,LEFT(C712,1)&amp;G712&amp;E712&amp;H712)</f>
        <v>14108531VME</v>
      </c>
      <c r="V712" t="str">
        <f t="shared" ref="V712:V775" si="81">+LEFT(C712,1)&amp;G712&amp;IF(OR(E712="30",E712="31",E712="32"),"TD","")&amp;H712</f>
        <v>141085TDVME</v>
      </c>
      <c r="W712" t="str">
        <f t="shared" ref="W712:W775" si="82">C712&amp;G712&amp;IF(OR(E712="30",E712="31",E712="32"),"TD","")&amp;H712</f>
        <v>100941085TDVME</v>
      </c>
      <c r="X712" t="str">
        <f t="shared" ref="X712:X775" si="83">M712&amp;H712</f>
        <v>0VME</v>
      </c>
    </row>
    <row r="713" spans="3:24" x14ac:dyDescent="0.2">
      <c r="C713">
        <v>1009</v>
      </c>
      <c r="D713" t="s">
        <v>199</v>
      </c>
      <c r="E713" t="s">
        <v>226</v>
      </c>
      <c r="F713" t="s">
        <v>1018</v>
      </c>
      <c r="G713" s="1">
        <v>41085</v>
      </c>
      <c r="H713" t="s">
        <v>202</v>
      </c>
      <c r="I713">
        <v>34</v>
      </c>
      <c r="J713">
        <v>6.9669999999999996</v>
      </c>
      <c r="K713" s="36">
        <v>0</v>
      </c>
      <c r="L713" s="36">
        <v>45.21</v>
      </c>
      <c r="M713">
        <v>0</v>
      </c>
      <c r="N713" t="s">
        <v>348</v>
      </c>
      <c r="O713" t="s">
        <v>348</v>
      </c>
      <c r="P713" t="s">
        <v>198</v>
      </c>
      <c r="Q713">
        <v>1</v>
      </c>
      <c r="R713" s="116">
        <f t="shared" si="77"/>
        <v>45.21</v>
      </c>
      <c r="S713">
        <f t="shared" si="78"/>
        <v>314.97807</v>
      </c>
      <c r="T713" t="str">
        <f t="shared" si="79"/>
        <v>10094108531VME</v>
      </c>
      <c r="U713" t="str">
        <f t="shared" si="80"/>
        <v>14108531VME</v>
      </c>
      <c r="V713" t="str">
        <f t="shared" si="81"/>
        <v>141085TDVME</v>
      </c>
      <c r="W713" t="str">
        <f t="shared" si="82"/>
        <v>100941085TDVME</v>
      </c>
      <c r="X713" t="str">
        <f t="shared" si="83"/>
        <v>0VME</v>
      </c>
    </row>
    <row r="714" spans="3:24" x14ac:dyDescent="0.2">
      <c r="C714">
        <v>1009</v>
      </c>
      <c r="D714" t="s">
        <v>199</v>
      </c>
      <c r="E714" t="s">
        <v>226</v>
      </c>
      <c r="F714" t="s">
        <v>1019</v>
      </c>
      <c r="G714" s="1">
        <v>41085</v>
      </c>
      <c r="H714" t="s">
        <v>202</v>
      </c>
      <c r="I714">
        <v>34</v>
      </c>
      <c r="J714">
        <v>6.9669999999999996</v>
      </c>
      <c r="K714" s="36">
        <v>0</v>
      </c>
      <c r="L714" s="36">
        <v>250</v>
      </c>
      <c r="M714">
        <v>0</v>
      </c>
      <c r="N714" t="s">
        <v>348</v>
      </c>
      <c r="O714" t="s">
        <v>348</v>
      </c>
      <c r="P714" t="s">
        <v>198</v>
      </c>
      <c r="Q714">
        <v>1</v>
      </c>
      <c r="R714" s="116">
        <f t="shared" si="77"/>
        <v>250</v>
      </c>
      <c r="S714">
        <f t="shared" si="78"/>
        <v>1741.75</v>
      </c>
      <c r="T714" t="str">
        <f t="shared" si="79"/>
        <v>10094108531VME</v>
      </c>
      <c r="U714" t="str">
        <f t="shared" si="80"/>
        <v>14108531VME</v>
      </c>
      <c r="V714" t="str">
        <f t="shared" si="81"/>
        <v>141085TDVME</v>
      </c>
      <c r="W714" t="str">
        <f t="shared" si="82"/>
        <v>100941085TDVME</v>
      </c>
      <c r="X714" t="str">
        <f t="shared" si="83"/>
        <v>0VME</v>
      </c>
    </row>
    <row r="715" spans="3:24" x14ac:dyDescent="0.2">
      <c r="C715">
        <v>1009</v>
      </c>
      <c r="D715" t="s">
        <v>199</v>
      </c>
      <c r="E715" t="s">
        <v>200</v>
      </c>
      <c r="F715" t="s">
        <v>1020</v>
      </c>
      <c r="G715" s="1">
        <v>41085</v>
      </c>
      <c r="H715" t="s">
        <v>204</v>
      </c>
      <c r="I715">
        <v>34</v>
      </c>
      <c r="J715">
        <v>6.85</v>
      </c>
      <c r="K715" s="36">
        <v>3472.57</v>
      </c>
      <c r="L715" s="36">
        <v>0</v>
      </c>
      <c r="M715">
        <v>0</v>
      </c>
      <c r="N715" t="s">
        <v>430</v>
      </c>
      <c r="O715" t="s">
        <v>430</v>
      </c>
      <c r="P715" t="s">
        <v>198</v>
      </c>
      <c r="Q715">
        <v>1</v>
      </c>
      <c r="R715" s="116">
        <f t="shared" si="77"/>
        <v>3472.57</v>
      </c>
      <c r="S715">
        <f t="shared" si="78"/>
        <v>23787.104500000001</v>
      </c>
      <c r="T715" t="str">
        <f t="shared" si="79"/>
        <v>10094108530CME</v>
      </c>
      <c r="U715" t="str">
        <f t="shared" si="80"/>
        <v>14108530CME</v>
      </c>
      <c r="V715" t="str">
        <f t="shared" si="81"/>
        <v>141085TDCME</v>
      </c>
      <c r="W715" t="str">
        <f t="shared" si="82"/>
        <v>100941085TDCME</v>
      </c>
      <c r="X715" t="str">
        <f t="shared" si="83"/>
        <v>0CME</v>
      </c>
    </row>
    <row r="716" spans="3:24" x14ac:dyDescent="0.2">
      <c r="C716">
        <v>1009</v>
      </c>
      <c r="D716" t="s">
        <v>199</v>
      </c>
      <c r="E716" t="s">
        <v>200</v>
      </c>
      <c r="F716" t="s">
        <v>1021</v>
      </c>
      <c r="G716" s="1">
        <v>41085</v>
      </c>
      <c r="H716" t="s">
        <v>202</v>
      </c>
      <c r="I716">
        <v>34</v>
      </c>
      <c r="J716">
        <v>6.97</v>
      </c>
      <c r="K716" s="36">
        <v>0</v>
      </c>
      <c r="L716" s="36">
        <v>937.61</v>
      </c>
      <c r="M716">
        <v>0</v>
      </c>
      <c r="N716" t="s">
        <v>430</v>
      </c>
      <c r="O716" t="s">
        <v>430</v>
      </c>
      <c r="P716" t="s">
        <v>198</v>
      </c>
      <c r="Q716">
        <v>1</v>
      </c>
      <c r="R716" s="116">
        <f t="shared" si="77"/>
        <v>937.61</v>
      </c>
      <c r="S716">
        <f t="shared" si="78"/>
        <v>6535.1417000000001</v>
      </c>
      <c r="T716" t="str">
        <f t="shared" si="79"/>
        <v>10094108530VME</v>
      </c>
      <c r="U716" t="str">
        <f t="shared" si="80"/>
        <v>14108530VME</v>
      </c>
      <c r="V716" t="str">
        <f t="shared" si="81"/>
        <v>141085TDVME</v>
      </c>
      <c r="W716" t="str">
        <f t="shared" si="82"/>
        <v>100941085TDVME</v>
      </c>
      <c r="X716" t="str">
        <f t="shared" si="83"/>
        <v>0VME</v>
      </c>
    </row>
    <row r="717" spans="3:24" x14ac:dyDescent="0.2">
      <c r="C717">
        <v>1009</v>
      </c>
      <c r="D717" t="s">
        <v>199</v>
      </c>
      <c r="E717" t="s">
        <v>200</v>
      </c>
      <c r="F717" t="s">
        <v>1022</v>
      </c>
      <c r="G717" s="1">
        <v>41085</v>
      </c>
      <c r="H717" t="s">
        <v>202</v>
      </c>
      <c r="I717">
        <v>34</v>
      </c>
      <c r="J717">
        <v>6.9669999999999996</v>
      </c>
      <c r="K717" s="36">
        <v>0</v>
      </c>
      <c r="L717" s="36">
        <v>169.35</v>
      </c>
      <c r="M717">
        <v>0</v>
      </c>
      <c r="N717" t="s">
        <v>430</v>
      </c>
      <c r="O717" t="s">
        <v>430</v>
      </c>
      <c r="P717" t="s">
        <v>198</v>
      </c>
      <c r="Q717">
        <v>1</v>
      </c>
      <c r="R717" s="116">
        <f t="shared" si="77"/>
        <v>169.35</v>
      </c>
      <c r="S717">
        <f t="shared" si="78"/>
        <v>1179.8614499999999</v>
      </c>
      <c r="T717" t="str">
        <f t="shared" si="79"/>
        <v>10094108530VME</v>
      </c>
      <c r="U717" t="str">
        <f t="shared" si="80"/>
        <v>14108530VME</v>
      </c>
      <c r="V717" t="str">
        <f t="shared" si="81"/>
        <v>141085TDVME</v>
      </c>
      <c r="W717" t="str">
        <f t="shared" si="82"/>
        <v>100941085TDVME</v>
      </c>
      <c r="X717" t="str">
        <f t="shared" si="83"/>
        <v>0VME</v>
      </c>
    </row>
    <row r="718" spans="3:24" x14ac:dyDescent="0.2">
      <c r="C718">
        <v>1009</v>
      </c>
      <c r="D718" t="s">
        <v>199</v>
      </c>
      <c r="E718" t="s">
        <v>226</v>
      </c>
      <c r="F718" t="s">
        <v>1023</v>
      </c>
      <c r="G718" s="1">
        <v>41085</v>
      </c>
      <c r="H718" t="s">
        <v>202</v>
      </c>
      <c r="I718">
        <v>34</v>
      </c>
      <c r="J718">
        <v>6.9610000000000003</v>
      </c>
      <c r="K718" s="36">
        <v>0</v>
      </c>
      <c r="L718" s="36">
        <v>26686.7</v>
      </c>
      <c r="M718">
        <v>0</v>
      </c>
      <c r="N718" t="s">
        <v>430</v>
      </c>
      <c r="O718" t="s">
        <v>430</v>
      </c>
      <c r="P718" t="s">
        <v>198</v>
      </c>
      <c r="Q718">
        <v>1</v>
      </c>
      <c r="R718" s="116">
        <f t="shared" si="77"/>
        <v>26686.7</v>
      </c>
      <c r="S718">
        <f t="shared" si="78"/>
        <v>185766.11870000002</v>
      </c>
      <c r="T718" t="str">
        <f t="shared" si="79"/>
        <v>10094108531VME</v>
      </c>
      <c r="U718" t="str">
        <f t="shared" si="80"/>
        <v>14108531VME</v>
      </c>
      <c r="V718" t="str">
        <f t="shared" si="81"/>
        <v>141085TDVME</v>
      </c>
      <c r="W718" t="str">
        <f t="shared" si="82"/>
        <v>100941085TDVME</v>
      </c>
      <c r="X718" t="str">
        <f t="shared" si="83"/>
        <v>0VME</v>
      </c>
    </row>
    <row r="719" spans="3:24" x14ac:dyDescent="0.2">
      <c r="C719">
        <v>1009</v>
      </c>
      <c r="D719" t="s">
        <v>199</v>
      </c>
      <c r="E719" t="s">
        <v>226</v>
      </c>
      <c r="F719" t="s">
        <v>1024</v>
      </c>
      <c r="G719" s="1">
        <v>41085</v>
      </c>
      <c r="H719" t="s">
        <v>202</v>
      </c>
      <c r="I719">
        <v>34</v>
      </c>
      <c r="J719">
        <v>6.9610000000000003</v>
      </c>
      <c r="K719" s="36">
        <v>0</v>
      </c>
      <c r="L719" s="36">
        <v>26722.32</v>
      </c>
      <c r="M719">
        <v>0</v>
      </c>
      <c r="N719" t="s">
        <v>430</v>
      </c>
      <c r="O719" t="s">
        <v>430</v>
      </c>
      <c r="P719" t="s">
        <v>198</v>
      </c>
      <c r="Q719">
        <v>1</v>
      </c>
      <c r="R719" s="116">
        <f t="shared" si="77"/>
        <v>26722.32</v>
      </c>
      <c r="S719">
        <f t="shared" si="78"/>
        <v>186014.06952000002</v>
      </c>
      <c r="T719" t="str">
        <f t="shared" si="79"/>
        <v>10094108531VME</v>
      </c>
      <c r="U719" t="str">
        <f t="shared" si="80"/>
        <v>14108531VME</v>
      </c>
      <c r="V719" t="str">
        <f t="shared" si="81"/>
        <v>141085TDVME</v>
      </c>
      <c r="W719" t="str">
        <f t="shared" si="82"/>
        <v>100941085TDVME</v>
      </c>
      <c r="X719" t="str">
        <f t="shared" si="83"/>
        <v>0VME</v>
      </c>
    </row>
    <row r="720" spans="3:24" x14ac:dyDescent="0.2">
      <c r="C720">
        <v>1009</v>
      </c>
      <c r="D720" t="s">
        <v>199</v>
      </c>
      <c r="E720" t="s">
        <v>200</v>
      </c>
      <c r="F720" t="s">
        <v>1025</v>
      </c>
      <c r="G720" s="1">
        <v>41085</v>
      </c>
      <c r="H720" t="s">
        <v>204</v>
      </c>
      <c r="I720">
        <v>34</v>
      </c>
      <c r="J720">
        <v>6.85</v>
      </c>
      <c r="K720" s="36">
        <v>3632.2</v>
      </c>
      <c r="L720" s="36">
        <v>0</v>
      </c>
      <c r="M720">
        <v>0</v>
      </c>
      <c r="N720" t="s">
        <v>453</v>
      </c>
      <c r="O720" t="s">
        <v>453</v>
      </c>
      <c r="P720" t="s">
        <v>198</v>
      </c>
      <c r="Q720">
        <v>1</v>
      </c>
      <c r="R720" s="116">
        <f t="shared" si="77"/>
        <v>3632.2</v>
      </c>
      <c r="S720">
        <f t="shared" si="78"/>
        <v>24880.569999999996</v>
      </c>
      <c r="T720" t="str">
        <f t="shared" si="79"/>
        <v>10094108530CME</v>
      </c>
      <c r="U720" t="str">
        <f t="shared" si="80"/>
        <v>14108530CME</v>
      </c>
      <c r="V720" t="str">
        <f t="shared" si="81"/>
        <v>141085TDCME</v>
      </c>
      <c r="W720" t="str">
        <f t="shared" si="82"/>
        <v>100941085TDCME</v>
      </c>
      <c r="X720" t="str">
        <f t="shared" si="83"/>
        <v>0CME</v>
      </c>
    </row>
    <row r="721" spans="3:24" x14ac:dyDescent="0.2">
      <c r="C721">
        <v>1009</v>
      </c>
      <c r="D721" t="s">
        <v>199</v>
      </c>
      <c r="E721" t="s">
        <v>200</v>
      </c>
      <c r="F721" t="s">
        <v>1026</v>
      </c>
      <c r="G721" s="1">
        <v>41085</v>
      </c>
      <c r="H721" t="s">
        <v>202</v>
      </c>
      <c r="I721">
        <v>34</v>
      </c>
      <c r="J721">
        <v>6.97</v>
      </c>
      <c r="K721" s="36">
        <v>0</v>
      </c>
      <c r="L721" s="36">
        <v>2821.51</v>
      </c>
      <c r="M721">
        <v>0</v>
      </c>
      <c r="N721" t="s">
        <v>453</v>
      </c>
      <c r="O721" t="s">
        <v>453</v>
      </c>
      <c r="P721" t="s">
        <v>198</v>
      </c>
      <c r="Q721">
        <v>1</v>
      </c>
      <c r="R721" s="116">
        <f t="shared" si="77"/>
        <v>2821.51</v>
      </c>
      <c r="S721">
        <f t="shared" si="78"/>
        <v>19665.9247</v>
      </c>
      <c r="T721" t="str">
        <f t="shared" si="79"/>
        <v>10094108530VME</v>
      </c>
      <c r="U721" t="str">
        <f t="shared" si="80"/>
        <v>14108530VME</v>
      </c>
      <c r="V721" t="str">
        <f t="shared" si="81"/>
        <v>141085TDVME</v>
      </c>
      <c r="W721" t="str">
        <f t="shared" si="82"/>
        <v>100941085TDVME</v>
      </c>
      <c r="X721" t="str">
        <f t="shared" si="83"/>
        <v>0VME</v>
      </c>
    </row>
    <row r="722" spans="3:24" x14ac:dyDescent="0.2">
      <c r="C722">
        <v>1009</v>
      </c>
      <c r="D722" t="s">
        <v>199</v>
      </c>
      <c r="E722" t="s">
        <v>200</v>
      </c>
      <c r="F722" t="s">
        <v>1027</v>
      </c>
      <c r="G722" s="1">
        <v>41085</v>
      </c>
      <c r="H722" t="s">
        <v>204</v>
      </c>
      <c r="I722">
        <v>34</v>
      </c>
      <c r="J722">
        <v>6.86</v>
      </c>
      <c r="K722" s="36">
        <v>382.24</v>
      </c>
      <c r="L722" s="36">
        <v>0</v>
      </c>
      <c r="M722">
        <v>0</v>
      </c>
      <c r="N722" t="s">
        <v>453</v>
      </c>
      <c r="O722" t="s">
        <v>453</v>
      </c>
      <c r="P722" t="s">
        <v>198</v>
      </c>
      <c r="Q722">
        <v>1</v>
      </c>
      <c r="R722" s="116">
        <f t="shared" si="77"/>
        <v>382.24</v>
      </c>
      <c r="S722">
        <f t="shared" si="78"/>
        <v>2622.1664000000001</v>
      </c>
      <c r="T722" t="str">
        <f t="shared" si="79"/>
        <v>10094108530CME</v>
      </c>
      <c r="U722" t="str">
        <f t="shared" si="80"/>
        <v>14108530CME</v>
      </c>
      <c r="V722" t="str">
        <f t="shared" si="81"/>
        <v>141085TDCME</v>
      </c>
      <c r="W722" t="str">
        <f t="shared" si="82"/>
        <v>100941085TDCME</v>
      </c>
      <c r="X722" t="str">
        <f t="shared" si="83"/>
        <v>0CME</v>
      </c>
    </row>
    <row r="723" spans="3:24" x14ac:dyDescent="0.2">
      <c r="C723">
        <v>1009</v>
      </c>
      <c r="D723" t="s">
        <v>199</v>
      </c>
      <c r="E723" t="s">
        <v>226</v>
      </c>
      <c r="F723" t="s">
        <v>1028</v>
      </c>
      <c r="G723" s="1">
        <v>41085</v>
      </c>
      <c r="H723" t="s">
        <v>202</v>
      </c>
      <c r="I723">
        <v>34</v>
      </c>
      <c r="J723">
        <v>6.9669999999999996</v>
      </c>
      <c r="K723" s="36">
        <v>0</v>
      </c>
      <c r="L723" s="36">
        <v>36</v>
      </c>
      <c r="M723">
        <v>0</v>
      </c>
      <c r="N723" t="s">
        <v>453</v>
      </c>
      <c r="O723" t="s">
        <v>453</v>
      </c>
      <c r="P723" t="s">
        <v>198</v>
      </c>
      <c r="Q723">
        <v>1</v>
      </c>
      <c r="R723" s="116">
        <f t="shared" si="77"/>
        <v>36</v>
      </c>
      <c r="S723">
        <f t="shared" si="78"/>
        <v>250.81199999999998</v>
      </c>
      <c r="T723" t="str">
        <f t="shared" si="79"/>
        <v>10094108531VME</v>
      </c>
      <c r="U723" t="str">
        <f t="shared" si="80"/>
        <v>14108531VME</v>
      </c>
      <c r="V723" t="str">
        <f t="shared" si="81"/>
        <v>141085TDVME</v>
      </c>
      <c r="W723" t="str">
        <f t="shared" si="82"/>
        <v>100941085TDVME</v>
      </c>
      <c r="X723" t="str">
        <f t="shared" si="83"/>
        <v>0VME</v>
      </c>
    </row>
    <row r="724" spans="3:24" x14ac:dyDescent="0.2">
      <c r="C724">
        <v>1009</v>
      </c>
      <c r="D724" t="s">
        <v>199</v>
      </c>
      <c r="E724" t="s">
        <v>226</v>
      </c>
      <c r="F724" t="s">
        <v>1029</v>
      </c>
      <c r="G724" s="1">
        <v>41085</v>
      </c>
      <c r="H724" t="s">
        <v>204</v>
      </c>
      <c r="I724">
        <v>34</v>
      </c>
      <c r="J724">
        <v>6.9349999999999996</v>
      </c>
      <c r="K724" s="36">
        <v>40000</v>
      </c>
      <c r="L724" s="36">
        <v>0</v>
      </c>
      <c r="M724">
        <v>0</v>
      </c>
      <c r="N724" t="s">
        <v>453</v>
      </c>
      <c r="O724" t="s">
        <v>453</v>
      </c>
      <c r="P724" t="s">
        <v>198</v>
      </c>
      <c r="Q724">
        <v>1</v>
      </c>
      <c r="R724" s="116">
        <f t="shared" si="77"/>
        <v>40000</v>
      </c>
      <c r="S724">
        <f t="shared" si="78"/>
        <v>277400</v>
      </c>
      <c r="T724" t="str">
        <f t="shared" si="79"/>
        <v>10094108531CME</v>
      </c>
      <c r="U724" t="str">
        <f t="shared" si="80"/>
        <v>14108531CME</v>
      </c>
      <c r="V724" t="str">
        <f t="shared" si="81"/>
        <v>141085TDCME</v>
      </c>
      <c r="W724" t="str">
        <f t="shared" si="82"/>
        <v>100941085TDCME</v>
      </c>
      <c r="X724" t="str">
        <f t="shared" si="83"/>
        <v>0CME</v>
      </c>
    </row>
    <row r="725" spans="3:24" x14ac:dyDescent="0.2">
      <c r="C725">
        <v>1009</v>
      </c>
      <c r="D725" t="s">
        <v>199</v>
      </c>
      <c r="E725" t="s">
        <v>200</v>
      </c>
      <c r="F725" t="s">
        <v>1030</v>
      </c>
      <c r="G725" s="1">
        <v>41085</v>
      </c>
      <c r="H725" t="s">
        <v>202</v>
      </c>
      <c r="I725">
        <v>34</v>
      </c>
      <c r="J725">
        <v>6.97</v>
      </c>
      <c r="K725" s="36">
        <v>0</v>
      </c>
      <c r="L725" s="36">
        <v>23997.3</v>
      </c>
      <c r="M725">
        <v>0</v>
      </c>
      <c r="N725" t="s">
        <v>473</v>
      </c>
      <c r="O725" t="s">
        <v>473</v>
      </c>
      <c r="P725" t="s">
        <v>198</v>
      </c>
      <c r="Q725">
        <v>1</v>
      </c>
      <c r="R725" s="116">
        <f t="shared" si="77"/>
        <v>23997.3</v>
      </c>
      <c r="S725">
        <f t="shared" si="78"/>
        <v>167261.18099999998</v>
      </c>
      <c r="T725" t="str">
        <f t="shared" si="79"/>
        <v>10094108530VME</v>
      </c>
      <c r="U725" t="str">
        <f t="shared" si="80"/>
        <v>14108530VME</v>
      </c>
      <c r="V725" t="str">
        <f t="shared" si="81"/>
        <v>141085TDVME</v>
      </c>
      <c r="W725" t="str">
        <f t="shared" si="82"/>
        <v>100941085TDVME</v>
      </c>
      <c r="X725" t="str">
        <f t="shared" si="83"/>
        <v>0VME</v>
      </c>
    </row>
    <row r="726" spans="3:24" x14ac:dyDescent="0.2">
      <c r="C726">
        <v>1009</v>
      </c>
      <c r="D726" t="s">
        <v>199</v>
      </c>
      <c r="E726" t="s">
        <v>200</v>
      </c>
      <c r="F726" t="s">
        <v>1031</v>
      </c>
      <c r="G726" s="1">
        <v>41085</v>
      </c>
      <c r="H726" t="s">
        <v>202</v>
      </c>
      <c r="I726">
        <v>34</v>
      </c>
      <c r="J726">
        <v>6.9669999999999996</v>
      </c>
      <c r="K726" s="36">
        <v>0</v>
      </c>
      <c r="L726" s="36">
        <v>2106.69</v>
      </c>
      <c r="M726">
        <v>0</v>
      </c>
      <c r="N726" t="s">
        <v>473</v>
      </c>
      <c r="O726" t="s">
        <v>473</v>
      </c>
      <c r="P726" t="s">
        <v>198</v>
      </c>
      <c r="Q726">
        <v>1</v>
      </c>
      <c r="R726" s="116">
        <f t="shared" si="77"/>
        <v>2106.69</v>
      </c>
      <c r="S726">
        <f t="shared" si="78"/>
        <v>14677.309229999999</v>
      </c>
      <c r="T726" t="str">
        <f t="shared" si="79"/>
        <v>10094108530VME</v>
      </c>
      <c r="U726" t="str">
        <f t="shared" si="80"/>
        <v>14108530VME</v>
      </c>
      <c r="V726" t="str">
        <f t="shared" si="81"/>
        <v>141085TDVME</v>
      </c>
      <c r="W726" t="str">
        <f t="shared" si="82"/>
        <v>100941085TDVME</v>
      </c>
      <c r="X726" t="str">
        <f t="shared" si="83"/>
        <v>0VME</v>
      </c>
    </row>
    <row r="727" spans="3:24" x14ac:dyDescent="0.2">
      <c r="C727">
        <v>1009</v>
      </c>
      <c r="D727" t="s">
        <v>199</v>
      </c>
      <c r="E727" t="s">
        <v>200</v>
      </c>
      <c r="F727" t="s">
        <v>1032</v>
      </c>
      <c r="G727" s="1">
        <v>41085</v>
      </c>
      <c r="H727" t="s">
        <v>204</v>
      </c>
      <c r="I727">
        <v>34</v>
      </c>
      <c r="J727">
        <v>6.85</v>
      </c>
      <c r="K727" s="36">
        <v>3884.9</v>
      </c>
      <c r="L727" s="36">
        <v>0</v>
      </c>
      <c r="M727">
        <v>0</v>
      </c>
      <c r="N727" t="s">
        <v>473</v>
      </c>
      <c r="O727" t="s">
        <v>473</v>
      </c>
      <c r="P727" t="s">
        <v>198</v>
      </c>
      <c r="Q727">
        <v>1</v>
      </c>
      <c r="R727" s="116">
        <f t="shared" si="77"/>
        <v>3884.9</v>
      </c>
      <c r="S727">
        <f t="shared" si="78"/>
        <v>26611.564999999999</v>
      </c>
      <c r="T727" t="str">
        <f t="shared" si="79"/>
        <v>10094108530CME</v>
      </c>
      <c r="U727" t="str">
        <f t="shared" si="80"/>
        <v>14108530CME</v>
      </c>
      <c r="V727" t="str">
        <f t="shared" si="81"/>
        <v>141085TDCME</v>
      </c>
      <c r="W727" t="str">
        <f t="shared" si="82"/>
        <v>100941085TDCME</v>
      </c>
      <c r="X727" t="str">
        <f t="shared" si="83"/>
        <v>0CME</v>
      </c>
    </row>
    <row r="728" spans="3:24" x14ac:dyDescent="0.2">
      <c r="C728">
        <v>1009</v>
      </c>
      <c r="D728" t="s">
        <v>199</v>
      </c>
      <c r="E728" t="s">
        <v>200</v>
      </c>
      <c r="F728" t="s">
        <v>1033</v>
      </c>
      <c r="G728" s="1">
        <v>41085</v>
      </c>
      <c r="H728" t="s">
        <v>204</v>
      </c>
      <c r="I728">
        <v>34</v>
      </c>
      <c r="J728">
        <v>6.85</v>
      </c>
      <c r="K728" s="36">
        <v>98784.86</v>
      </c>
      <c r="L728" s="36">
        <v>0</v>
      </c>
      <c r="M728">
        <v>0</v>
      </c>
      <c r="N728" t="s">
        <v>495</v>
      </c>
      <c r="O728" t="s">
        <v>495</v>
      </c>
      <c r="P728" t="s">
        <v>198</v>
      </c>
      <c r="Q728">
        <v>1</v>
      </c>
      <c r="R728" s="116">
        <f t="shared" si="77"/>
        <v>98784.86</v>
      </c>
      <c r="S728">
        <f t="shared" si="78"/>
        <v>676676.29099999997</v>
      </c>
      <c r="T728" t="str">
        <f t="shared" si="79"/>
        <v>10094108530CME</v>
      </c>
      <c r="U728" t="str">
        <f t="shared" si="80"/>
        <v>14108530CME</v>
      </c>
      <c r="V728" t="str">
        <f t="shared" si="81"/>
        <v>141085TDCME</v>
      </c>
      <c r="W728" t="str">
        <f t="shared" si="82"/>
        <v>100941085TDCME</v>
      </c>
      <c r="X728" t="str">
        <f t="shared" si="83"/>
        <v>0CME</v>
      </c>
    </row>
    <row r="729" spans="3:24" x14ac:dyDescent="0.2">
      <c r="C729">
        <v>1009</v>
      </c>
      <c r="D729" t="s">
        <v>199</v>
      </c>
      <c r="E729" t="s">
        <v>200</v>
      </c>
      <c r="F729" t="s">
        <v>1034</v>
      </c>
      <c r="G729" s="1">
        <v>41085</v>
      </c>
      <c r="H729" t="s">
        <v>202</v>
      </c>
      <c r="I729">
        <v>34</v>
      </c>
      <c r="J729">
        <v>6.97</v>
      </c>
      <c r="K729" s="36">
        <v>0</v>
      </c>
      <c r="L729" s="36">
        <v>35759.480000000003</v>
      </c>
      <c r="M729">
        <v>0</v>
      </c>
      <c r="N729" t="s">
        <v>495</v>
      </c>
      <c r="O729" t="s">
        <v>495</v>
      </c>
      <c r="P729" t="s">
        <v>198</v>
      </c>
      <c r="Q729">
        <v>1</v>
      </c>
      <c r="R729" s="116">
        <f t="shared" si="77"/>
        <v>35759.480000000003</v>
      </c>
      <c r="S729">
        <f t="shared" si="78"/>
        <v>249243.57560000001</v>
      </c>
      <c r="T729" t="str">
        <f t="shared" si="79"/>
        <v>10094108530VME</v>
      </c>
      <c r="U729" t="str">
        <f t="shared" si="80"/>
        <v>14108530VME</v>
      </c>
      <c r="V729" t="str">
        <f t="shared" si="81"/>
        <v>141085TDVME</v>
      </c>
      <c r="W729" t="str">
        <f t="shared" si="82"/>
        <v>100941085TDVME</v>
      </c>
      <c r="X729" t="str">
        <f t="shared" si="83"/>
        <v>0VME</v>
      </c>
    </row>
    <row r="730" spans="3:24" x14ac:dyDescent="0.2">
      <c r="C730">
        <v>1009</v>
      </c>
      <c r="D730" t="s">
        <v>199</v>
      </c>
      <c r="E730" t="s">
        <v>200</v>
      </c>
      <c r="F730" t="s">
        <v>1035</v>
      </c>
      <c r="G730" s="1">
        <v>41085</v>
      </c>
      <c r="H730" t="s">
        <v>202</v>
      </c>
      <c r="I730">
        <v>34</v>
      </c>
      <c r="J730">
        <v>6.9669999999999996</v>
      </c>
      <c r="K730" s="36">
        <v>0</v>
      </c>
      <c r="L730" s="36">
        <v>59076.7</v>
      </c>
      <c r="M730">
        <v>0</v>
      </c>
      <c r="N730" t="s">
        <v>495</v>
      </c>
      <c r="O730" t="s">
        <v>495</v>
      </c>
      <c r="P730" t="s">
        <v>198</v>
      </c>
      <c r="Q730">
        <v>1</v>
      </c>
      <c r="R730" s="116">
        <f t="shared" si="77"/>
        <v>59076.7</v>
      </c>
      <c r="S730">
        <f t="shared" si="78"/>
        <v>411587.36889999994</v>
      </c>
      <c r="T730" t="str">
        <f t="shared" si="79"/>
        <v>10094108530VME</v>
      </c>
      <c r="U730" t="str">
        <f t="shared" si="80"/>
        <v>14108530VME</v>
      </c>
      <c r="V730" t="str">
        <f t="shared" si="81"/>
        <v>141085TDVME</v>
      </c>
      <c r="W730" t="str">
        <f t="shared" si="82"/>
        <v>100941085TDVME</v>
      </c>
      <c r="X730" t="str">
        <f t="shared" si="83"/>
        <v>0VME</v>
      </c>
    </row>
    <row r="731" spans="3:24" x14ac:dyDescent="0.2">
      <c r="C731">
        <v>1009</v>
      </c>
      <c r="D731" t="s">
        <v>199</v>
      </c>
      <c r="E731" t="s">
        <v>200</v>
      </c>
      <c r="F731" t="s">
        <v>1036</v>
      </c>
      <c r="G731" s="1">
        <v>41085</v>
      </c>
      <c r="H731" t="s">
        <v>204</v>
      </c>
      <c r="I731">
        <v>34</v>
      </c>
      <c r="J731">
        <v>6.86</v>
      </c>
      <c r="K731" s="36">
        <v>2022.99</v>
      </c>
      <c r="L731" s="36">
        <v>0</v>
      </c>
      <c r="M731">
        <v>0</v>
      </c>
      <c r="N731" t="s">
        <v>495</v>
      </c>
      <c r="O731" t="s">
        <v>495</v>
      </c>
      <c r="P731" t="s">
        <v>198</v>
      </c>
      <c r="Q731">
        <v>1</v>
      </c>
      <c r="R731" s="116">
        <f t="shared" si="77"/>
        <v>2022.99</v>
      </c>
      <c r="S731">
        <f t="shared" si="78"/>
        <v>13877.7114</v>
      </c>
      <c r="T731" t="str">
        <f t="shared" si="79"/>
        <v>10094108530CME</v>
      </c>
      <c r="U731" t="str">
        <f t="shared" si="80"/>
        <v>14108530CME</v>
      </c>
      <c r="V731" t="str">
        <f t="shared" si="81"/>
        <v>141085TDCME</v>
      </c>
      <c r="W731" t="str">
        <f t="shared" si="82"/>
        <v>100941085TDCME</v>
      </c>
      <c r="X731" t="str">
        <f t="shared" si="83"/>
        <v>0CME</v>
      </c>
    </row>
    <row r="732" spans="3:24" x14ac:dyDescent="0.2">
      <c r="C732">
        <v>1009</v>
      </c>
      <c r="D732" t="s">
        <v>199</v>
      </c>
      <c r="E732" t="s">
        <v>226</v>
      </c>
      <c r="F732" t="s">
        <v>1037</v>
      </c>
      <c r="G732" s="1">
        <v>41085</v>
      </c>
      <c r="H732" t="s">
        <v>204</v>
      </c>
      <c r="I732">
        <v>34</v>
      </c>
      <c r="J732">
        <v>6.92</v>
      </c>
      <c r="K732" s="36">
        <v>121905.59</v>
      </c>
      <c r="L732" s="36">
        <v>0</v>
      </c>
      <c r="M732">
        <v>0</v>
      </c>
      <c r="N732" t="s">
        <v>495</v>
      </c>
      <c r="O732" t="s">
        <v>495</v>
      </c>
      <c r="P732" t="s">
        <v>198</v>
      </c>
      <c r="Q732">
        <v>1</v>
      </c>
      <c r="R732" s="116">
        <f t="shared" si="77"/>
        <v>121905.59</v>
      </c>
      <c r="S732">
        <f t="shared" si="78"/>
        <v>843586.68279999995</v>
      </c>
      <c r="T732" t="str">
        <f t="shared" si="79"/>
        <v>10094108531CME</v>
      </c>
      <c r="U732" t="str">
        <f t="shared" si="80"/>
        <v>14108531CME</v>
      </c>
      <c r="V732" t="str">
        <f t="shared" si="81"/>
        <v>141085TDCME</v>
      </c>
      <c r="W732" t="str">
        <f t="shared" si="82"/>
        <v>100941085TDCME</v>
      </c>
      <c r="X732" t="str">
        <f t="shared" si="83"/>
        <v>0CME</v>
      </c>
    </row>
    <row r="733" spans="3:24" x14ac:dyDescent="0.2">
      <c r="C733">
        <v>1009</v>
      </c>
      <c r="D733" t="s">
        <v>199</v>
      </c>
      <c r="E733" t="s">
        <v>226</v>
      </c>
      <c r="F733" t="s">
        <v>1038</v>
      </c>
      <c r="G733" s="1">
        <v>41085</v>
      </c>
      <c r="H733" t="s">
        <v>204</v>
      </c>
      <c r="I733">
        <v>34</v>
      </c>
      <c r="J733">
        <v>6.95</v>
      </c>
      <c r="K733" s="36">
        <v>721519.67</v>
      </c>
      <c r="L733" s="36">
        <v>0</v>
      </c>
      <c r="M733">
        <v>0</v>
      </c>
      <c r="N733" t="s">
        <v>495</v>
      </c>
      <c r="O733" t="s">
        <v>495</v>
      </c>
      <c r="P733" t="s">
        <v>198</v>
      </c>
      <c r="Q733">
        <v>1</v>
      </c>
      <c r="R733" s="116">
        <f t="shared" si="77"/>
        <v>721519.67</v>
      </c>
      <c r="S733">
        <f t="shared" si="78"/>
        <v>5014561.7065000003</v>
      </c>
      <c r="T733" t="str">
        <f t="shared" si="79"/>
        <v>10094108531CME</v>
      </c>
      <c r="U733" t="str">
        <f t="shared" si="80"/>
        <v>14108531CME</v>
      </c>
      <c r="V733" t="str">
        <f t="shared" si="81"/>
        <v>141085TDCME</v>
      </c>
      <c r="W733" t="str">
        <f t="shared" si="82"/>
        <v>100941085TDCME</v>
      </c>
      <c r="X733" t="str">
        <f t="shared" si="83"/>
        <v>0CME</v>
      </c>
    </row>
    <row r="734" spans="3:24" x14ac:dyDescent="0.2">
      <c r="C734">
        <v>1009</v>
      </c>
      <c r="D734" t="s">
        <v>199</v>
      </c>
      <c r="E734" t="s">
        <v>226</v>
      </c>
      <c r="F734" t="s">
        <v>1039</v>
      </c>
      <c r="G734" s="1">
        <v>41085</v>
      </c>
      <c r="H734" t="s">
        <v>204</v>
      </c>
      <c r="I734">
        <v>34</v>
      </c>
      <c r="J734">
        <v>6.95</v>
      </c>
      <c r="K734" s="36">
        <v>115110.29</v>
      </c>
      <c r="L734" s="36">
        <v>0</v>
      </c>
      <c r="M734">
        <v>0</v>
      </c>
      <c r="N734" t="s">
        <v>495</v>
      </c>
      <c r="O734" t="s">
        <v>495</v>
      </c>
      <c r="P734" t="s">
        <v>198</v>
      </c>
      <c r="Q734">
        <v>1</v>
      </c>
      <c r="R734" s="116">
        <f t="shared" si="77"/>
        <v>115110.29</v>
      </c>
      <c r="S734">
        <f t="shared" si="78"/>
        <v>800016.51549999998</v>
      </c>
      <c r="T734" t="str">
        <f t="shared" si="79"/>
        <v>10094108531CME</v>
      </c>
      <c r="U734" t="str">
        <f t="shared" si="80"/>
        <v>14108531CME</v>
      </c>
      <c r="V734" t="str">
        <f t="shared" si="81"/>
        <v>141085TDCME</v>
      </c>
      <c r="W734" t="str">
        <f t="shared" si="82"/>
        <v>100941085TDCME</v>
      </c>
      <c r="X734" t="str">
        <f t="shared" si="83"/>
        <v>0CME</v>
      </c>
    </row>
    <row r="735" spans="3:24" x14ac:dyDescent="0.2">
      <c r="C735">
        <v>1009</v>
      </c>
      <c r="D735" t="s">
        <v>199</v>
      </c>
      <c r="E735" t="s">
        <v>226</v>
      </c>
      <c r="F735" t="s">
        <v>1040</v>
      </c>
      <c r="G735" s="1">
        <v>41085</v>
      </c>
      <c r="H735" t="s">
        <v>202</v>
      </c>
      <c r="I735">
        <v>34</v>
      </c>
      <c r="J735">
        <v>6.9669999999999996</v>
      </c>
      <c r="K735" s="36">
        <v>0</v>
      </c>
      <c r="L735" s="36">
        <v>20619</v>
      </c>
      <c r="M735">
        <v>0</v>
      </c>
      <c r="N735" t="s">
        <v>495</v>
      </c>
      <c r="O735" t="s">
        <v>495</v>
      </c>
      <c r="P735" t="s">
        <v>198</v>
      </c>
      <c r="Q735">
        <v>1</v>
      </c>
      <c r="R735" s="116">
        <f t="shared" si="77"/>
        <v>20619</v>
      </c>
      <c r="S735">
        <f t="shared" si="78"/>
        <v>143652.573</v>
      </c>
      <c r="T735" t="str">
        <f t="shared" si="79"/>
        <v>10094108531VME</v>
      </c>
      <c r="U735" t="str">
        <f t="shared" si="80"/>
        <v>14108531VME</v>
      </c>
      <c r="V735" t="str">
        <f t="shared" si="81"/>
        <v>141085TDVME</v>
      </c>
      <c r="W735" t="str">
        <f t="shared" si="82"/>
        <v>100941085TDVME</v>
      </c>
      <c r="X735" t="str">
        <f t="shared" si="83"/>
        <v>0VME</v>
      </c>
    </row>
    <row r="736" spans="3:24" x14ac:dyDescent="0.2">
      <c r="C736">
        <v>1009</v>
      </c>
      <c r="D736" t="s">
        <v>199</v>
      </c>
      <c r="E736" t="s">
        <v>226</v>
      </c>
      <c r="F736" t="s">
        <v>1041</v>
      </c>
      <c r="G736" s="1">
        <v>41085</v>
      </c>
      <c r="H736" t="s">
        <v>202</v>
      </c>
      <c r="I736">
        <v>34</v>
      </c>
      <c r="J736">
        <v>6.9619999999999997</v>
      </c>
      <c r="K736" s="36">
        <v>0</v>
      </c>
      <c r="L736" s="36">
        <v>7827.12</v>
      </c>
      <c r="M736">
        <v>0</v>
      </c>
      <c r="N736" t="s">
        <v>495</v>
      </c>
      <c r="O736" t="s">
        <v>495</v>
      </c>
      <c r="P736" t="s">
        <v>198</v>
      </c>
      <c r="Q736">
        <v>1</v>
      </c>
      <c r="R736" s="116">
        <f t="shared" si="77"/>
        <v>7827.12</v>
      </c>
      <c r="S736">
        <f t="shared" si="78"/>
        <v>54492.409439999996</v>
      </c>
      <c r="T736" t="str">
        <f t="shared" si="79"/>
        <v>10094108531VME</v>
      </c>
      <c r="U736" t="str">
        <f t="shared" si="80"/>
        <v>14108531VME</v>
      </c>
      <c r="V736" t="str">
        <f t="shared" si="81"/>
        <v>141085TDVME</v>
      </c>
      <c r="W736" t="str">
        <f t="shared" si="82"/>
        <v>100941085TDVME</v>
      </c>
      <c r="X736" t="str">
        <f t="shared" si="83"/>
        <v>0VME</v>
      </c>
    </row>
    <row r="737" spans="3:24" x14ac:dyDescent="0.2">
      <c r="C737">
        <v>1009</v>
      </c>
      <c r="D737" t="s">
        <v>199</v>
      </c>
      <c r="E737" t="s">
        <v>226</v>
      </c>
      <c r="F737" t="s">
        <v>1042</v>
      </c>
      <c r="G737" s="1">
        <v>41085</v>
      </c>
      <c r="H737" t="s">
        <v>202</v>
      </c>
      <c r="I737">
        <v>34</v>
      </c>
      <c r="J737">
        <v>6.9619999999999997</v>
      </c>
      <c r="K737" s="36">
        <v>0</v>
      </c>
      <c r="L737" s="36">
        <v>7180.46</v>
      </c>
      <c r="M737">
        <v>0</v>
      </c>
      <c r="N737" t="s">
        <v>495</v>
      </c>
      <c r="O737" t="s">
        <v>495</v>
      </c>
      <c r="P737" t="s">
        <v>198</v>
      </c>
      <c r="Q737">
        <v>1</v>
      </c>
      <c r="R737" s="116">
        <f t="shared" si="77"/>
        <v>7180.46</v>
      </c>
      <c r="S737">
        <f t="shared" si="78"/>
        <v>49990.362519999995</v>
      </c>
      <c r="T737" t="str">
        <f t="shared" si="79"/>
        <v>10094108531VME</v>
      </c>
      <c r="U737" t="str">
        <f t="shared" si="80"/>
        <v>14108531VME</v>
      </c>
      <c r="V737" t="str">
        <f t="shared" si="81"/>
        <v>141085TDVME</v>
      </c>
      <c r="W737" t="str">
        <f t="shared" si="82"/>
        <v>100941085TDVME</v>
      </c>
      <c r="X737" t="str">
        <f t="shared" si="83"/>
        <v>0VME</v>
      </c>
    </row>
    <row r="738" spans="3:24" x14ac:dyDescent="0.2">
      <c r="C738">
        <v>1009</v>
      </c>
      <c r="D738" t="s">
        <v>199</v>
      </c>
      <c r="E738" t="s">
        <v>226</v>
      </c>
      <c r="F738" t="s">
        <v>1043</v>
      </c>
      <c r="G738" s="1">
        <v>41085</v>
      </c>
      <c r="H738" t="s">
        <v>202</v>
      </c>
      <c r="I738">
        <v>34</v>
      </c>
      <c r="J738">
        <v>6.9619999999999997</v>
      </c>
      <c r="K738" s="36">
        <v>0</v>
      </c>
      <c r="L738" s="36">
        <v>2827.99</v>
      </c>
      <c r="M738">
        <v>0</v>
      </c>
      <c r="N738" t="s">
        <v>495</v>
      </c>
      <c r="O738" t="s">
        <v>495</v>
      </c>
      <c r="P738" t="s">
        <v>198</v>
      </c>
      <c r="Q738">
        <v>1</v>
      </c>
      <c r="R738" s="116">
        <f t="shared" si="77"/>
        <v>2827.99</v>
      </c>
      <c r="S738">
        <f t="shared" si="78"/>
        <v>19688.466379999998</v>
      </c>
      <c r="T738" t="str">
        <f t="shared" si="79"/>
        <v>10094108531VME</v>
      </c>
      <c r="U738" t="str">
        <f t="shared" si="80"/>
        <v>14108531VME</v>
      </c>
      <c r="V738" t="str">
        <f t="shared" si="81"/>
        <v>141085TDVME</v>
      </c>
      <c r="W738" t="str">
        <f t="shared" si="82"/>
        <v>100941085TDVME</v>
      </c>
      <c r="X738" t="str">
        <f t="shared" si="83"/>
        <v>0VME</v>
      </c>
    </row>
    <row r="739" spans="3:24" x14ac:dyDescent="0.2">
      <c r="C739">
        <v>1009</v>
      </c>
      <c r="D739" t="s">
        <v>199</v>
      </c>
      <c r="E739" t="s">
        <v>226</v>
      </c>
      <c r="F739" t="s">
        <v>1044</v>
      </c>
      <c r="G739" s="1">
        <v>41085</v>
      </c>
      <c r="H739" t="s">
        <v>202</v>
      </c>
      <c r="I739">
        <v>34</v>
      </c>
      <c r="J739">
        <v>6.9619999999999997</v>
      </c>
      <c r="K739" s="36">
        <v>0</v>
      </c>
      <c r="L739" s="36">
        <v>60</v>
      </c>
      <c r="M739">
        <v>0</v>
      </c>
      <c r="N739" t="s">
        <v>495</v>
      </c>
      <c r="O739" t="s">
        <v>495</v>
      </c>
      <c r="P739" t="s">
        <v>198</v>
      </c>
      <c r="Q739">
        <v>1</v>
      </c>
      <c r="R739" s="116">
        <f t="shared" si="77"/>
        <v>60</v>
      </c>
      <c r="S739">
        <f t="shared" si="78"/>
        <v>417.71999999999997</v>
      </c>
      <c r="T739" t="str">
        <f t="shared" si="79"/>
        <v>10094108531VME</v>
      </c>
      <c r="U739" t="str">
        <f t="shared" si="80"/>
        <v>14108531VME</v>
      </c>
      <c r="V739" t="str">
        <f t="shared" si="81"/>
        <v>141085TDVME</v>
      </c>
      <c r="W739" t="str">
        <f t="shared" si="82"/>
        <v>100941085TDVME</v>
      </c>
      <c r="X739" t="str">
        <f t="shared" si="83"/>
        <v>0VME</v>
      </c>
    </row>
    <row r="740" spans="3:24" x14ac:dyDescent="0.2">
      <c r="C740">
        <v>1009</v>
      </c>
      <c r="D740" t="s">
        <v>199</v>
      </c>
      <c r="E740" t="s">
        <v>226</v>
      </c>
      <c r="F740" t="s">
        <v>1045</v>
      </c>
      <c r="G740" s="1">
        <v>41085</v>
      </c>
      <c r="H740" t="s">
        <v>202</v>
      </c>
      <c r="I740">
        <v>34</v>
      </c>
      <c r="J740">
        <v>6.9619999999999997</v>
      </c>
      <c r="K740" s="36">
        <v>0</v>
      </c>
      <c r="L740" s="36">
        <v>60</v>
      </c>
      <c r="M740">
        <v>0</v>
      </c>
      <c r="N740" t="s">
        <v>495</v>
      </c>
      <c r="O740" t="s">
        <v>495</v>
      </c>
      <c r="P740" t="s">
        <v>198</v>
      </c>
      <c r="Q740">
        <v>1</v>
      </c>
      <c r="R740" s="116">
        <f t="shared" si="77"/>
        <v>60</v>
      </c>
      <c r="S740">
        <f t="shared" si="78"/>
        <v>417.71999999999997</v>
      </c>
      <c r="T740" t="str">
        <f t="shared" si="79"/>
        <v>10094108531VME</v>
      </c>
      <c r="U740" t="str">
        <f t="shared" si="80"/>
        <v>14108531VME</v>
      </c>
      <c r="V740" t="str">
        <f t="shared" si="81"/>
        <v>141085TDVME</v>
      </c>
      <c r="W740" t="str">
        <f t="shared" si="82"/>
        <v>100941085TDVME</v>
      </c>
      <c r="X740" t="str">
        <f t="shared" si="83"/>
        <v>0VME</v>
      </c>
    </row>
    <row r="741" spans="3:24" x14ac:dyDescent="0.2">
      <c r="C741">
        <v>1009</v>
      </c>
      <c r="D741" t="s">
        <v>199</v>
      </c>
      <c r="E741" t="s">
        <v>226</v>
      </c>
      <c r="F741" t="s">
        <v>1046</v>
      </c>
      <c r="G741" s="1">
        <v>41085</v>
      </c>
      <c r="H741" t="s">
        <v>202</v>
      </c>
      <c r="I741">
        <v>34</v>
      </c>
      <c r="J741">
        <v>6.9619999999999997</v>
      </c>
      <c r="K741" s="36">
        <v>0</v>
      </c>
      <c r="L741" s="36">
        <v>60</v>
      </c>
      <c r="M741">
        <v>0</v>
      </c>
      <c r="N741" t="s">
        <v>495</v>
      </c>
      <c r="O741" t="s">
        <v>495</v>
      </c>
      <c r="P741" t="s">
        <v>198</v>
      </c>
      <c r="Q741">
        <v>1</v>
      </c>
      <c r="R741" s="116">
        <f t="shared" si="77"/>
        <v>60</v>
      </c>
      <c r="S741">
        <f t="shared" si="78"/>
        <v>417.71999999999997</v>
      </c>
      <c r="T741" t="str">
        <f t="shared" si="79"/>
        <v>10094108531VME</v>
      </c>
      <c r="U741" t="str">
        <f t="shared" si="80"/>
        <v>14108531VME</v>
      </c>
      <c r="V741" t="str">
        <f t="shared" si="81"/>
        <v>141085TDVME</v>
      </c>
      <c r="W741" t="str">
        <f t="shared" si="82"/>
        <v>100941085TDVME</v>
      </c>
      <c r="X741" t="str">
        <f t="shared" si="83"/>
        <v>0VME</v>
      </c>
    </row>
    <row r="742" spans="3:24" x14ac:dyDescent="0.2">
      <c r="C742">
        <v>1009</v>
      </c>
      <c r="D742" t="s">
        <v>199</v>
      </c>
      <c r="E742" t="s">
        <v>226</v>
      </c>
      <c r="F742" t="s">
        <v>1047</v>
      </c>
      <c r="G742" s="1">
        <v>41085</v>
      </c>
      <c r="H742" t="s">
        <v>202</v>
      </c>
      <c r="I742">
        <v>34</v>
      </c>
      <c r="J742">
        <v>6.9619999999999997</v>
      </c>
      <c r="K742" s="36">
        <v>0</v>
      </c>
      <c r="L742" s="36">
        <v>20673.2</v>
      </c>
      <c r="M742">
        <v>0</v>
      </c>
      <c r="N742" t="s">
        <v>495</v>
      </c>
      <c r="O742" t="s">
        <v>495</v>
      </c>
      <c r="P742" t="s">
        <v>198</v>
      </c>
      <c r="Q742">
        <v>1</v>
      </c>
      <c r="R742" s="116">
        <f t="shared" si="77"/>
        <v>20673.2</v>
      </c>
      <c r="S742">
        <f t="shared" si="78"/>
        <v>143926.81839999999</v>
      </c>
      <c r="T742" t="str">
        <f t="shared" si="79"/>
        <v>10094108531VME</v>
      </c>
      <c r="U742" t="str">
        <f t="shared" si="80"/>
        <v>14108531VME</v>
      </c>
      <c r="V742" t="str">
        <f t="shared" si="81"/>
        <v>141085TDVME</v>
      </c>
      <c r="W742" t="str">
        <f t="shared" si="82"/>
        <v>100941085TDVME</v>
      </c>
      <c r="X742" t="str">
        <f t="shared" si="83"/>
        <v>0VME</v>
      </c>
    </row>
    <row r="743" spans="3:24" x14ac:dyDescent="0.2">
      <c r="C743">
        <v>1009</v>
      </c>
      <c r="D743" t="s">
        <v>199</v>
      </c>
      <c r="E743" t="s">
        <v>226</v>
      </c>
      <c r="F743" t="s">
        <v>1048</v>
      </c>
      <c r="G743" s="1">
        <v>41085</v>
      </c>
      <c r="H743" t="s">
        <v>202</v>
      </c>
      <c r="I743">
        <v>34</v>
      </c>
      <c r="J743">
        <v>6.9619999999999997</v>
      </c>
      <c r="K743" s="36">
        <v>0</v>
      </c>
      <c r="L743" s="36">
        <v>97.36</v>
      </c>
      <c r="M743">
        <v>0</v>
      </c>
      <c r="N743" t="s">
        <v>495</v>
      </c>
      <c r="O743" t="s">
        <v>495</v>
      </c>
      <c r="P743" t="s">
        <v>198</v>
      </c>
      <c r="Q743">
        <v>1</v>
      </c>
      <c r="R743" s="116">
        <f t="shared" si="77"/>
        <v>97.36</v>
      </c>
      <c r="S743">
        <f t="shared" si="78"/>
        <v>677.82031999999992</v>
      </c>
      <c r="T743" t="str">
        <f t="shared" si="79"/>
        <v>10094108531VME</v>
      </c>
      <c r="U743" t="str">
        <f t="shared" si="80"/>
        <v>14108531VME</v>
      </c>
      <c r="V743" t="str">
        <f t="shared" si="81"/>
        <v>141085TDVME</v>
      </c>
      <c r="W743" t="str">
        <f t="shared" si="82"/>
        <v>100941085TDVME</v>
      </c>
      <c r="X743" t="str">
        <f t="shared" si="83"/>
        <v>0VME</v>
      </c>
    </row>
    <row r="744" spans="3:24" x14ac:dyDescent="0.2">
      <c r="C744">
        <v>1009</v>
      </c>
      <c r="D744" t="s">
        <v>199</v>
      </c>
      <c r="E744" t="s">
        <v>226</v>
      </c>
      <c r="F744" t="s">
        <v>1049</v>
      </c>
      <c r="G744" s="1">
        <v>41085</v>
      </c>
      <c r="H744" t="s">
        <v>202</v>
      </c>
      <c r="I744">
        <v>34</v>
      </c>
      <c r="J744">
        <v>6.9610000000000003</v>
      </c>
      <c r="K744" s="36">
        <v>0</v>
      </c>
      <c r="L744" s="36">
        <v>279999.98</v>
      </c>
      <c r="M744">
        <v>0</v>
      </c>
      <c r="N744" t="s">
        <v>495</v>
      </c>
      <c r="O744" t="s">
        <v>495</v>
      </c>
      <c r="P744" t="s">
        <v>198</v>
      </c>
      <c r="Q744">
        <v>1</v>
      </c>
      <c r="R744" s="116">
        <f t="shared" si="77"/>
        <v>279999.98</v>
      </c>
      <c r="S744">
        <f t="shared" si="78"/>
        <v>1949079.86078</v>
      </c>
      <c r="T744" t="str">
        <f t="shared" si="79"/>
        <v>10094108531VME</v>
      </c>
      <c r="U744" t="str">
        <f t="shared" si="80"/>
        <v>14108531VME</v>
      </c>
      <c r="V744" t="str">
        <f t="shared" si="81"/>
        <v>141085TDVME</v>
      </c>
      <c r="W744" t="str">
        <f t="shared" si="82"/>
        <v>100941085TDVME</v>
      </c>
      <c r="X744" t="str">
        <f t="shared" si="83"/>
        <v>0VME</v>
      </c>
    </row>
    <row r="745" spans="3:24" x14ac:dyDescent="0.2">
      <c r="C745">
        <v>1009</v>
      </c>
      <c r="D745" t="s">
        <v>199</v>
      </c>
      <c r="E745" t="s">
        <v>226</v>
      </c>
      <c r="F745" t="s">
        <v>1050</v>
      </c>
      <c r="G745" s="1">
        <v>41085</v>
      </c>
      <c r="H745" t="s">
        <v>202</v>
      </c>
      <c r="I745">
        <v>34</v>
      </c>
      <c r="J745">
        <v>6.9610000000000003</v>
      </c>
      <c r="K745" s="36">
        <v>0</v>
      </c>
      <c r="L745" s="36">
        <v>419</v>
      </c>
      <c r="M745">
        <v>0</v>
      </c>
      <c r="N745" t="s">
        <v>495</v>
      </c>
      <c r="O745" t="s">
        <v>495</v>
      </c>
      <c r="P745" t="s">
        <v>198</v>
      </c>
      <c r="Q745">
        <v>1</v>
      </c>
      <c r="R745" s="116">
        <f t="shared" si="77"/>
        <v>419</v>
      </c>
      <c r="S745">
        <f t="shared" si="78"/>
        <v>2916.6590000000001</v>
      </c>
      <c r="T745" t="str">
        <f t="shared" si="79"/>
        <v>10094108531VME</v>
      </c>
      <c r="U745" t="str">
        <f t="shared" si="80"/>
        <v>14108531VME</v>
      </c>
      <c r="V745" t="str">
        <f t="shared" si="81"/>
        <v>141085TDVME</v>
      </c>
      <c r="W745" t="str">
        <f t="shared" si="82"/>
        <v>100941085TDVME</v>
      </c>
      <c r="X745" t="str">
        <f t="shared" si="83"/>
        <v>0VME</v>
      </c>
    </row>
    <row r="746" spans="3:24" x14ac:dyDescent="0.2">
      <c r="C746">
        <v>1009</v>
      </c>
      <c r="D746" t="s">
        <v>199</v>
      </c>
      <c r="E746" t="s">
        <v>226</v>
      </c>
      <c r="F746" t="s">
        <v>1051</v>
      </c>
      <c r="G746" s="1">
        <v>41085</v>
      </c>
      <c r="H746" t="s">
        <v>202</v>
      </c>
      <c r="I746">
        <v>34</v>
      </c>
      <c r="J746">
        <v>6.9630000000000001</v>
      </c>
      <c r="K746" s="36">
        <v>0</v>
      </c>
      <c r="L746" s="36">
        <v>36495.5</v>
      </c>
      <c r="M746">
        <v>0</v>
      </c>
      <c r="N746" t="s">
        <v>495</v>
      </c>
      <c r="O746" t="s">
        <v>495</v>
      </c>
      <c r="P746" t="s">
        <v>198</v>
      </c>
      <c r="Q746">
        <v>1</v>
      </c>
      <c r="R746" s="116">
        <f t="shared" si="77"/>
        <v>36495.5</v>
      </c>
      <c r="S746">
        <f t="shared" si="78"/>
        <v>254118.16649999999</v>
      </c>
      <c r="T746" t="str">
        <f t="shared" si="79"/>
        <v>10094108531VME</v>
      </c>
      <c r="U746" t="str">
        <f t="shared" si="80"/>
        <v>14108531VME</v>
      </c>
      <c r="V746" t="str">
        <f t="shared" si="81"/>
        <v>141085TDVME</v>
      </c>
      <c r="W746" t="str">
        <f t="shared" si="82"/>
        <v>100941085TDVME</v>
      </c>
      <c r="X746" t="str">
        <f t="shared" si="83"/>
        <v>0VME</v>
      </c>
    </row>
    <row r="747" spans="3:24" x14ac:dyDescent="0.2">
      <c r="C747">
        <v>1009</v>
      </c>
      <c r="D747" t="s">
        <v>199</v>
      </c>
      <c r="E747" t="s">
        <v>226</v>
      </c>
      <c r="F747" t="s">
        <v>1052</v>
      </c>
      <c r="G747" s="1">
        <v>41085</v>
      </c>
      <c r="H747" t="s">
        <v>202</v>
      </c>
      <c r="I747">
        <v>34</v>
      </c>
      <c r="J747">
        <v>6.9630000000000001</v>
      </c>
      <c r="K747" s="36">
        <v>0</v>
      </c>
      <c r="L747" s="36">
        <v>44469.5</v>
      </c>
      <c r="M747">
        <v>0</v>
      </c>
      <c r="N747" t="s">
        <v>495</v>
      </c>
      <c r="O747" t="s">
        <v>495</v>
      </c>
      <c r="P747" t="s">
        <v>198</v>
      </c>
      <c r="Q747">
        <v>1</v>
      </c>
      <c r="R747" s="116">
        <f t="shared" si="77"/>
        <v>44469.5</v>
      </c>
      <c r="S747">
        <f t="shared" si="78"/>
        <v>309641.12849999999</v>
      </c>
      <c r="T747" t="str">
        <f t="shared" si="79"/>
        <v>10094108531VME</v>
      </c>
      <c r="U747" t="str">
        <f t="shared" si="80"/>
        <v>14108531VME</v>
      </c>
      <c r="V747" t="str">
        <f t="shared" si="81"/>
        <v>141085TDVME</v>
      </c>
      <c r="W747" t="str">
        <f t="shared" si="82"/>
        <v>100941085TDVME</v>
      </c>
      <c r="X747" t="str">
        <f t="shared" si="83"/>
        <v>0VME</v>
      </c>
    </row>
    <row r="748" spans="3:24" x14ac:dyDescent="0.2">
      <c r="C748">
        <v>1009</v>
      </c>
      <c r="D748" t="s">
        <v>199</v>
      </c>
      <c r="E748" t="s">
        <v>226</v>
      </c>
      <c r="F748" t="s">
        <v>1053</v>
      </c>
      <c r="G748" s="1">
        <v>41085</v>
      </c>
      <c r="H748" t="s">
        <v>202</v>
      </c>
      <c r="I748">
        <v>34</v>
      </c>
      <c r="J748">
        <v>6.9630000000000001</v>
      </c>
      <c r="K748" s="36">
        <v>0</v>
      </c>
      <c r="L748" s="36">
        <v>701.65</v>
      </c>
      <c r="M748">
        <v>0</v>
      </c>
      <c r="N748" t="s">
        <v>495</v>
      </c>
      <c r="O748" t="s">
        <v>495</v>
      </c>
      <c r="P748" t="s">
        <v>198</v>
      </c>
      <c r="Q748">
        <v>1</v>
      </c>
      <c r="R748" s="116">
        <f t="shared" si="77"/>
        <v>701.65</v>
      </c>
      <c r="S748">
        <f t="shared" si="78"/>
        <v>4885.5889500000003</v>
      </c>
      <c r="T748" t="str">
        <f t="shared" si="79"/>
        <v>10094108531VME</v>
      </c>
      <c r="U748" t="str">
        <f t="shared" si="80"/>
        <v>14108531VME</v>
      </c>
      <c r="V748" t="str">
        <f t="shared" si="81"/>
        <v>141085TDVME</v>
      </c>
      <c r="W748" t="str">
        <f t="shared" si="82"/>
        <v>100941085TDVME</v>
      </c>
      <c r="X748" t="str">
        <f t="shared" si="83"/>
        <v>0VME</v>
      </c>
    </row>
    <row r="749" spans="3:24" x14ac:dyDescent="0.2">
      <c r="C749">
        <v>1009</v>
      </c>
      <c r="D749" t="s">
        <v>199</v>
      </c>
      <c r="E749" t="s">
        <v>226</v>
      </c>
      <c r="F749" t="s">
        <v>1054</v>
      </c>
      <c r="G749" s="1">
        <v>41085</v>
      </c>
      <c r="H749" t="s">
        <v>202</v>
      </c>
      <c r="I749">
        <v>34</v>
      </c>
      <c r="J749">
        <v>6.9610000000000003</v>
      </c>
      <c r="K749" s="36">
        <v>0</v>
      </c>
      <c r="L749" s="36">
        <v>7182.88</v>
      </c>
      <c r="M749">
        <v>0</v>
      </c>
      <c r="N749" t="s">
        <v>495</v>
      </c>
      <c r="O749" t="s">
        <v>495</v>
      </c>
      <c r="P749" t="s">
        <v>198</v>
      </c>
      <c r="Q749">
        <v>1</v>
      </c>
      <c r="R749" s="116">
        <f t="shared" si="77"/>
        <v>7182.88</v>
      </c>
      <c r="S749">
        <f t="shared" si="78"/>
        <v>50000.027680000007</v>
      </c>
      <c r="T749" t="str">
        <f t="shared" si="79"/>
        <v>10094108531VME</v>
      </c>
      <c r="U749" t="str">
        <f t="shared" si="80"/>
        <v>14108531VME</v>
      </c>
      <c r="V749" t="str">
        <f t="shared" si="81"/>
        <v>141085TDVME</v>
      </c>
      <c r="W749" t="str">
        <f t="shared" si="82"/>
        <v>100941085TDVME</v>
      </c>
      <c r="X749" t="str">
        <f t="shared" si="83"/>
        <v>0VME</v>
      </c>
    </row>
    <row r="750" spans="3:24" x14ac:dyDescent="0.2">
      <c r="C750">
        <v>1009</v>
      </c>
      <c r="D750" t="s">
        <v>199</v>
      </c>
      <c r="E750" t="s">
        <v>226</v>
      </c>
      <c r="F750" t="s">
        <v>1055</v>
      </c>
      <c r="G750" s="1">
        <v>41085</v>
      </c>
      <c r="H750" t="s">
        <v>202</v>
      </c>
      <c r="I750">
        <v>34</v>
      </c>
      <c r="J750">
        <v>6.9610000000000003</v>
      </c>
      <c r="K750" s="36">
        <v>0</v>
      </c>
      <c r="L750" s="36">
        <v>14365.75</v>
      </c>
      <c r="M750">
        <v>0</v>
      </c>
      <c r="N750" t="s">
        <v>495</v>
      </c>
      <c r="O750" t="s">
        <v>495</v>
      </c>
      <c r="P750" t="s">
        <v>198</v>
      </c>
      <c r="Q750">
        <v>1</v>
      </c>
      <c r="R750" s="116">
        <f t="shared" si="77"/>
        <v>14365.75</v>
      </c>
      <c r="S750">
        <f t="shared" si="78"/>
        <v>99999.985750000007</v>
      </c>
      <c r="T750" t="str">
        <f t="shared" si="79"/>
        <v>10094108531VME</v>
      </c>
      <c r="U750" t="str">
        <f t="shared" si="80"/>
        <v>14108531VME</v>
      </c>
      <c r="V750" t="str">
        <f t="shared" si="81"/>
        <v>141085TDVME</v>
      </c>
      <c r="W750" t="str">
        <f t="shared" si="82"/>
        <v>100941085TDVME</v>
      </c>
      <c r="X750" t="str">
        <f t="shared" si="83"/>
        <v>0VME</v>
      </c>
    </row>
    <row r="751" spans="3:24" x14ac:dyDescent="0.2">
      <c r="C751">
        <v>1009</v>
      </c>
      <c r="D751" t="s">
        <v>199</v>
      </c>
      <c r="E751" t="s">
        <v>226</v>
      </c>
      <c r="F751" t="s">
        <v>1056</v>
      </c>
      <c r="G751" s="1">
        <v>41085</v>
      </c>
      <c r="H751" t="s">
        <v>202</v>
      </c>
      <c r="I751">
        <v>34</v>
      </c>
      <c r="J751">
        <v>6.9610000000000003</v>
      </c>
      <c r="K751" s="36">
        <v>0</v>
      </c>
      <c r="L751" s="36">
        <v>43097.26</v>
      </c>
      <c r="M751">
        <v>0</v>
      </c>
      <c r="N751" t="s">
        <v>495</v>
      </c>
      <c r="O751" t="s">
        <v>495</v>
      </c>
      <c r="P751" t="s">
        <v>198</v>
      </c>
      <c r="Q751">
        <v>1</v>
      </c>
      <c r="R751" s="116">
        <f t="shared" si="77"/>
        <v>43097.26</v>
      </c>
      <c r="S751">
        <f t="shared" si="78"/>
        <v>300000.02686000004</v>
      </c>
      <c r="T751" t="str">
        <f t="shared" si="79"/>
        <v>10094108531VME</v>
      </c>
      <c r="U751" t="str">
        <f t="shared" si="80"/>
        <v>14108531VME</v>
      </c>
      <c r="V751" t="str">
        <f t="shared" si="81"/>
        <v>141085TDVME</v>
      </c>
      <c r="W751" t="str">
        <f t="shared" si="82"/>
        <v>100941085TDVME</v>
      </c>
      <c r="X751" t="str">
        <f t="shared" si="83"/>
        <v>0VME</v>
      </c>
    </row>
    <row r="752" spans="3:24" x14ac:dyDescent="0.2">
      <c r="C752">
        <v>1009</v>
      </c>
      <c r="D752" t="s">
        <v>199</v>
      </c>
      <c r="E752" t="s">
        <v>226</v>
      </c>
      <c r="F752" t="s">
        <v>1057</v>
      </c>
      <c r="G752" s="1">
        <v>41085</v>
      </c>
      <c r="H752" t="s">
        <v>202</v>
      </c>
      <c r="I752">
        <v>34</v>
      </c>
      <c r="J752">
        <v>6.9610000000000003</v>
      </c>
      <c r="K752" s="36">
        <v>0</v>
      </c>
      <c r="L752" s="36">
        <v>5746.3</v>
      </c>
      <c r="M752">
        <v>0</v>
      </c>
      <c r="N752" t="s">
        <v>495</v>
      </c>
      <c r="O752" t="s">
        <v>495</v>
      </c>
      <c r="P752" t="s">
        <v>198</v>
      </c>
      <c r="Q752">
        <v>1</v>
      </c>
      <c r="R752" s="116">
        <f t="shared" si="77"/>
        <v>5746.3</v>
      </c>
      <c r="S752">
        <f t="shared" si="78"/>
        <v>39999.994300000006</v>
      </c>
      <c r="T752" t="str">
        <f t="shared" si="79"/>
        <v>10094108531VME</v>
      </c>
      <c r="U752" t="str">
        <f t="shared" si="80"/>
        <v>14108531VME</v>
      </c>
      <c r="V752" t="str">
        <f t="shared" si="81"/>
        <v>141085TDVME</v>
      </c>
      <c r="W752" t="str">
        <f t="shared" si="82"/>
        <v>100941085TDVME</v>
      </c>
      <c r="X752" t="str">
        <f t="shared" si="83"/>
        <v>0VME</v>
      </c>
    </row>
    <row r="753" spans="3:24" x14ac:dyDescent="0.2">
      <c r="C753">
        <v>1009</v>
      </c>
      <c r="D753" t="s">
        <v>199</v>
      </c>
      <c r="E753" t="s">
        <v>226</v>
      </c>
      <c r="F753" t="s">
        <v>1058</v>
      </c>
      <c r="G753" s="1">
        <v>41085</v>
      </c>
      <c r="H753" t="s">
        <v>202</v>
      </c>
      <c r="I753">
        <v>34</v>
      </c>
      <c r="J753">
        <v>6.9610000000000003</v>
      </c>
      <c r="K753" s="36">
        <v>0</v>
      </c>
      <c r="L753" s="36">
        <v>10000</v>
      </c>
      <c r="M753">
        <v>0</v>
      </c>
      <c r="N753" t="s">
        <v>495</v>
      </c>
      <c r="O753" t="s">
        <v>495</v>
      </c>
      <c r="P753" t="s">
        <v>198</v>
      </c>
      <c r="Q753">
        <v>1</v>
      </c>
      <c r="R753" s="116">
        <f t="shared" si="77"/>
        <v>10000</v>
      </c>
      <c r="S753">
        <f t="shared" si="78"/>
        <v>69610</v>
      </c>
      <c r="T753" t="str">
        <f t="shared" si="79"/>
        <v>10094108531VME</v>
      </c>
      <c r="U753" t="str">
        <f t="shared" si="80"/>
        <v>14108531VME</v>
      </c>
      <c r="V753" t="str">
        <f t="shared" si="81"/>
        <v>141085TDVME</v>
      </c>
      <c r="W753" t="str">
        <f t="shared" si="82"/>
        <v>100941085TDVME</v>
      </c>
      <c r="X753" t="str">
        <f t="shared" si="83"/>
        <v>0VME</v>
      </c>
    </row>
    <row r="754" spans="3:24" x14ac:dyDescent="0.2">
      <c r="C754">
        <v>1009</v>
      </c>
      <c r="D754" t="s">
        <v>199</v>
      </c>
      <c r="E754" t="s">
        <v>226</v>
      </c>
      <c r="F754" t="s">
        <v>1059</v>
      </c>
      <c r="G754" s="1">
        <v>41085</v>
      </c>
      <c r="H754" t="s">
        <v>202</v>
      </c>
      <c r="I754">
        <v>34</v>
      </c>
      <c r="J754">
        <v>6.9610000000000003</v>
      </c>
      <c r="K754" s="36">
        <v>0</v>
      </c>
      <c r="L754" s="36">
        <v>21000</v>
      </c>
      <c r="M754">
        <v>0</v>
      </c>
      <c r="N754" t="s">
        <v>495</v>
      </c>
      <c r="O754" t="s">
        <v>495</v>
      </c>
      <c r="P754" t="s">
        <v>198</v>
      </c>
      <c r="Q754">
        <v>1</v>
      </c>
      <c r="R754" s="116">
        <f t="shared" si="77"/>
        <v>21000</v>
      </c>
      <c r="S754">
        <f t="shared" si="78"/>
        <v>146181</v>
      </c>
      <c r="T754" t="str">
        <f t="shared" si="79"/>
        <v>10094108531VME</v>
      </c>
      <c r="U754" t="str">
        <f t="shared" si="80"/>
        <v>14108531VME</v>
      </c>
      <c r="V754" t="str">
        <f t="shared" si="81"/>
        <v>141085TDVME</v>
      </c>
      <c r="W754" t="str">
        <f t="shared" si="82"/>
        <v>100941085TDVME</v>
      </c>
      <c r="X754" t="str">
        <f t="shared" si="83"/>
        <v>0VME</v>
      </c>
    </row>
    <row r="755" spans="3:24" x14ac:dyDescent="0.2">
      <c r="C755">
        <v>1009</v>
      </c>
      <c r="D755" t="s">
        <v>199</v>
      </c>
      <c r="E755" t="s">
        <v>226</v>
      </c>
      <c r="F755" t="s">
        <v>1060</v>
      </c>
      <c r="G755" s="1">
        <v>41085</v>
      </c>
      <c r="H755" t="s">
        <v>202</v>
      </c>
      <c r="I755">
        <v>34</v>
      </c>
      <c r="J755">
        <v>6.9610000000000003</v>
      </c>
      <c r="K755" s="36">
        <v>0</v>
      </c>
      <c r="L755" s="36">
        <v>14000</v>
      </c>
      <c r="M755">
        <v>0</v>
      </c>
      <c r="N755" t="s">
        <v>495</v>
      </c>
      <c r="O755" t="s">
        <v>495</v>
      </c>
      <c r="P755" t="s">
        <v>198</v>
      </c>
      <c r="Q755">
        <v>1</v>
      </c>
      <c r="R755" s="116">
        <f t="shared" si="77"/>
        <v>14000</v>
      </c>
      <c r="S755">
        <f t="shared" si="78"/>
        <v>97454</v>
      </c>
      <c r="T755" t="str">
        <f t="shared" si="79"/>
        <v>10094108531VME</v>
      </c>
      <c r="U755" t="str">
        <f t="shared" si="80"/>
        <v>14108531VME</v>
      </c>
      <c r="V755" t="str">
        <f t="shared" si="81"/>
        <v>141085TDVME</v>
      </c>
      <c r="W755" t="str">
        <f t="shared" si="82"/>
        <v>100941085TDVME</v>
      </c>
      <c r="X755" t="str">
        <f t="shared" si="83"/>
        <v>0VME</v>
      </c>
    </row>
    <row r="756" spans="3:24" x14ac:dyDescent="0.2">
      <c r="C756">
        <v>1009</v>
      </c>
      <c r="D756" t="s">
        <v>199</v>
      </c>
      <c r="E756" t="s">
        <v>226</v>
      </c>
      <c r="F756" t="s">
        <v>1061</v>
      </c>
      <c r="G756" s="1">
        <v>41085</v>
      </c>
      <c r="H756" t="s">
        <v>202</v>
      </c>
      <c r="I756">
        <v>34</v>
      </c>
      <c r="J756">
        <v>6.9669999999999996</v>
      </c>
      <c r="K756" s="36">
        <v>0</v>
      </c>
      <c r="L756" s="36">
        <v>2930.38</v>
      </c>
      <c r="M756">
        <v>0</v>
      </c>
      <c r="N756" t="s">
        <v>495</v>
      </c>
      <c r="O756" t="s">
        <v>495</v>
      </c>
      <c r="P756" t="s">
        <v>198</v>
      </c>
      <c r="Q756">
        <v>1</v>
      </c>
      <c r="R756" s="116">
        <f t="shared" si="77"/>
        <v>2930.38</v>
      </c>
      <c r="S756">
        <f t="shared" si="78"/>
        <v>20415.957460000001</v>
      </c>
      <c r="T756" t="str">
        <f t="shared" si="79"/>
        <v>10094108531VME</v>
      </c>
      <c r="U756" t="str">
        <f t="shared" si="80"/>
        <v>14108531VME</v>
      </c>
      <c r="V756" t="str">
        <f t="shared" si="81"/>
        <v>141085TDVME</v>
      </c>
      <c r="W756" t="str">
        <f t="shared" si="82"/>
        <v>100941085TDVME</v>
      </c>
      <c r="X756" t="str">
        <f t="shared" si="83"/>
        <v>0VME</v>
      </c>
    </row>
    <row r="757" spans="3:24" x14ac:dyDescent="0.2">
      <c r="C757">
        <v>1009</v>
      </c>
      <c r="D757" t="s">
        <v>199</v>
      </c>
      <c r="E757" t="s">
        <v>200</v>
      </c>
      <c r="F757" t="s">
        <v>1062</v>
      </c>
      <c r="G757" s="1">
        <v>41085</v>
      </c>
      <c r="H757" t="s">
        <v>204</v>
      </c>
      <c r="I757">
        <v>34</v>
      </c>
      <c r="J757">
        <v>6.85</v>
      </c>
      <c r="K757" s="36">
        <v>948.92</v>
      </c>
      <c r="L757" s="36">
        <v>0</v>
      </c>
      <c r="M757">
        <v>0</v>
      </c>
      <c r="N757" t="s">
        <v>590</v>
      </c>
      <c r="O757" t="s">
        <v>590</v>
      </c>
      <c r="P757" t="s">
        <v>198</v>
      </c>
      <c r="Q757">
        <v>1</v>
      </c>
      <c r="R757" s="116">
        <f t="shared" si="77"/>
        <v>948.92</v>
      </c>
      <c r="S757">
        <f t="shared" si="78"/>
        <v>6500.101999999999</v>
      </c>
      <c r="T757" t="str">
        <f t="shared" si="79"/>
        <v>10094108530CME</v>
      </c>
      <c r="U757" t="str">
        <f t="shared" si="80"/>
        <v>14108530CME</v>
      </c>
      <c r="V757" t="str">
        <f t="shared" si="81"/>
        <v>141085TDCME</v>
      </c>
      <c r="W757" t="str">
        <f t="shared" si="82"/>
        <v>100941085TDCME</v>
      </c>
      <c r="X757" t="str">
        <f t="shared" si="83"/>
        <v>0CME</v>
      </c>
    </row>
    <row r="758" spans="3:24" x14ac:dyDescent="0.2">
      <c r="C758">
        <v>1009</v>
      </c>
      <c r="D758" t="s">
        <v>199</v>
      </c>
      <c r="E758" t="s">
        <v>200</v>
      </c>
      <c r="F758" t="s">
        <v>1063</v>
      </c>
      <c r="G758" s="1">
        <v>41085</v>
      </c>
      <c r="H758" t="s">
        <v>202</v>
      </c>
      <c r="I758">
        <v>34</v>
      </c>
      <c r="J758">
        <v>6.97</v>
      </c>
      <c r="K758" s="36">
        <v>0</v>
      </c>
      <c r="L758" s="36">
        <v>387.15</v>
      </c>
      <c r="M758">
        <v>0</v>
      </c>
      <c r="N758" t="s">
        <v>607</v>
      </c>
      <c r="O758" t="s">
        <v>607</v>
      </c>
      <c r="P758" t="s">
        <v>198</v>
      </c>
      <c r="Q758">
        <v>1</v>
      </c>
      <c r="R758" s="116">
        <f t="shared" si="77"/>
        <v>387.15</v>
      </c>
      <c r="S758">
        <f t="shared" si="78"/>
        <v>2698.4354999999996</v>
      </c>
      <c r="T758" t="str">
        <f t="shared" si="79"/>
        <v>10094108530VME</v>
      </c>
      <c r="U758" t="str">
        <f t="shared" si="80"/>
        <v>14108530VME</v>
      </c>
      <c r="V758" t="str">
        <f t="shared" si="81"/>
        <v>141085TDVME</v>
      </c>
      <c r="W758" t="str">
        <f t="shared" si="82"/>
        <v>100941085TDVME</v>
      </c>
      <c r="X758" t="str">
        <f t="shared" si="83"/>
        <v>0VME</v>
      </c>
    </row>
    <row r="759" spans="3:24" x14ac:dyDescent="0.2">
      <c r="C759">
        <v>1009</v>
      </c>
      <c r="D759" t="s">
        <v>199</v>
      </c>
      <c r="E759" t="s">
        <v>200</v>
      </c>
      <c r="F759" t="s">
        <v>1064</v>
      </c>
      <c r="G759" s="1">
        <v>41085</v>
      </c>
      <c r="H759" t="s">
        <v>204</v>
      </c>
      <c r="I759">
        <v>34</v>
      </c>
      <c r="J759">
        <v>6.85</v>
      </c>
      <c r="K759" s="36">
        <v>335.76</v>
      </c>
      <c r="L759" s="36">
        <v>0</v>
      </c>
      <c r="M759">
        <v>0</v>
      </c>
      <c r="N759" t="s">
        <v>607</v>
      </c>
      <c r="O759" t="s">
        <v>607</v>
      </c>
      <c r="P759" t="s">
        <v>198</v>
      </c>
      <c r="Q759">
        <v>1</v>
      </c>
      <c r="R759" s="116">
        <f t="shared" si="77"/>
        <v>335.76</v>
      </c>
      <c r="S759">
        <f t="shared" si="78"/>
        <v>2299.9559999999997</v>
      </c>
      <c r="T759" t="str">
        <f t="shared" si="79"/>
        <v>10094108530CME</v>
      </c>
      <c r="U759" t="str">
        <f t="shared" si="80"/>
        <v>14108530CME</v>
      </c>
      <c r="V759" t="str">
        <f t="shared" si="81"/>
        <v>141085TDCME</v>
      </c>
      <c r="W759" t="str">
        <f t="shared" si="82"/>
        <v>100941085TDCME</v>
      </c>
      <c r="X759" t="str">
        <f t="shared" si="83"/>
        <v>0CME</v>
      </c>
    </row>
    <row r="760" spans="3:24" x14ac:dyDescent="0.2">
      <c r="C760">
        <v>1009</v>
      </c>
      <c r="D760" t="s">
        <v>199</v>
      </c>
      <c r="E760" t="s">
        <v>200</v>
      </c>
      <c r="F760" t="s">
        <v>1065</v>
      </c>
      <c r="G760" s="1">
        <v>41085</v>
      </c>
      <c r="H760" t="s">
        <v>202</v>
      </c>
      <c r="I760">
        <v>34</v>
      </c>
      <c r="J760">
        <v>6.9669999999999996</v>
      </c>
      <c r="K760" s="36">
        <v>0</v>
      </c>
      <c r="L760" s="36">
        <v>21363.57</v>
      </c>
      <c r="M760">
        <v>0</v>
      </c>
      <c r="N760" t="s">
        <v>607</v>
      </c>
      <c r="O760" t="s">
        <v>607</v>
      </c>
      <c r="P760" t="s">
        <v>198</v>
      </c>
      <c r="Q760">
        <v>1</v>
      </c>
      <c r="R760" s="116">
        <f t="shared" si="77"/>
        <v>21363.57</v>
      </c>
      <c r="S760">
        <f t="shared" si="78"/>
        <v>148839.99218999999</v>
      </c>
      <c r="T760" t="str">
        <f t="shared" si="79"/>
        <v>10094108530VME</v>
      </c>
      <c r="U760" t="str">
        <f t="shared" si="80"/>
        <v>14108530VME</v>
      </c>
      <c r="V760" t="str">
        <f t="shared" si="81"/>
        <v>141085TDVME</v>
      </c>
      <c r="W760" t="str">
        <f t="shared" si="82"/>
        <v>100941085TDVME</v>
      </c>
      <c r="X760" t="str">
        <f t="shared" si="83"/>
        <v>0VME</v>
      </c>
    </row>
    <row r="761" spans="3:24" hidden="1" x14ac:dyDescent="0.2">
      <c r="C761">
        <v>1014</v>
      </c>
      <c r="D761" t="s">
        <v>199</v>
      </c>
      <c r="E761" t="s">
        <v>226</v>
      </c>
      <c r="F761" t="s">
        <v>235</v>
      </c>
      <c r="G761" s="1">
        <v>41085</v>
      </c>
      <c r="H761" t="s">
        <v>204</v>
      </c>
      <c r="I761">
        <v>34</v>
      </c>
      <c r="J761">
        <v>6.94</v>
      </c>
      <c r="K761" s="36">
        <v>461.1</v>
      </c>
      <c r="L761" s="36">
        <v>0</v>
      </c>
      <c r="M761">
        <v>0</v>
      </c>
      <c r="N761" t="s">
        <v>243</v>
      </c>
      <c r="O761" t="s">
        <v>243</v>
      </c>
      <c r="P761" t="s">
        <v>198</v>
      </c>
      <c r="Q761">
        <v>1</v>
      </c>
      <c r="R761" s="116">
        <f t="shared" si="77"/>
        <v>461.1</v>
      </c>
      <c r="S761">
        <f t="shared" si="78"/>
        <v>3200.0340000000006</v>
      </c>
      <c r="T761" t="str">
        <f t="shared" si="79"/>
        <v>10144108531CME</v>
      </c>
      <c r="U761" t="str">
        <f t="shared" si="80"/>
        <v>14108531CME</v>
      </c>
      <c r="V761" t="str">
        <f t="shared" si="81"/>
        <v>141085TDCME</v>
      </c>
      <c r="W761" t="str">
        <f t="shared" si="82"/>
        <v>101441085TDCME</v>
      </c>
      <c r="X761" t="str">
        <f t="shared" si="83"/>
        <v>0CME</v>
      </c>
    </row>
    <row r="762" spans="3:24" hidden="1" x14ac:dyDescent="0.2">
      <c r="C762">
        <v>1014</v>
      </c>
      <c r="D762" t="s">
        <v>199</v>
      </c>
      <c r="E762" t="s">
        <v>226</v>
      </c>
      <c r="F762" t="s">
        <v>236</v>
      </c>
      <c r="G762" s="1">
        <v>41085</v>
      </c>
      <c r="H762" t="s">
        <v>202</v>
      </c>
      <c r="I762">
        <v>34</v>
      </c>
      <c r="J762">
        <v>6.9580000000000002</v>
      </c>
      <c r="K762" s="36">
        <v>0</v>
      </c>
      <c r="L762" s="36">
        <v>2870084.06</v>
      </c>
      <c r="M762">
        <v>0</v>
      </c>
      <c r="N762" t="s">
        <v>243</v>
      </c>
      <c r="O762" t="s">
        <v>243</v>
      </c>
      <c r="P762" t="s">
        <v>198</v>
      </c>
      <c r="Q762">
        <v>1</v>
      </c>
      <c r="R762" s="116">
        <f t="shared" si="77"/>
        <v>2870084.06</v>
      </c>
      <c r="S762">
        <f t="shared" si="78"/>
        <v>19970044.889480002</v>
      </c>
      <c r="T762" t="str">
        <f t="shared" si="79"/>
        <v>10144108531VME</v>
      </c>
      <c r="U762" t="str">
        <f t="shared" si="80"/>
        <v>14108531VME</v>
      </c>
      <c r="V762" t="str">
        <f t="shared" si="81"/>
        <v>141085TDVME</v>
      </c>
      <c r="W762" t="str">
        <f t="shared" si="82"/>
        <v>101441085TDVME</v>
      </c>
      <c r="X762" t="str">
        <f t="shared" si="83"/>
        <v>0VME</v>
      </c>
    </row>
    <row r="763" spans="3:24" hidden="1" x14ac:dyDescent="0.2">
      <c r="C763">
        <v>1014</v>
      </c>
      <c r="D763" t="s">
        <v>199</v>
      </c>
      <c r="E763" t="s">
        <v>226</v>
      </c>
      <c r="F763" t="s">
        <v>237</v>
      </c>
      <c r="G763" s="1">
        <v>41085</v>
      </c>
      <c r="H763" t="s">
        <v>202</v>
      </c>
      <c r="I763">
        <v>34</v>
      </c>
      <c r="J763">
        <v>6.9580000000000002</v>
      </c>
      <c r="K763" s="36">
        <v>0</v>
      </c>
      <c r="L763" s="36">
        <v>283919.93</v>
      </c>
      <c r="M763">
        <v>0</v>
      </c>
      <c r="N763" t="s">
        <v>243</v>
      </c>
      <c r="O763" t="s">
        <v>243</v>
      </c>
      <c r="P763" t="s">
        <v>198</v>
      </c>
      <c r="Q763">
        <v>1</v>
      </c>
      <c r="R763" s="116">
        <f t="shared" si="77"/>
        <v>283919.93</v>
      </c>
      <c r="S763">
        <f t="shared" si="78"/>
        <v>1975514.8729399999</v>
      </c>
      <c r="T763" t="str">
        <f t="shared" si="79"/>
        <v>10144108531VME</v>
      </c>
      <c r="U763" t="str">
        <f t="shared" si="80"/>
        <v>14108531VME</v>
      </c>
      <c r="V763" t="str">
        <f t="shared" si="81"/>
        <v>141085TDVME</v>
      </c>
      <c r="W763" t="str">
        <f t="shared" si="82"/>
        <v>101441085TDVME</v>
      </c>
      <c r="X763" t="str">
        <f t="shared" si="83"/>
        <v>0VME</v>
      </c>
    </row>
    <row r="764" spans="3:24" hidden="1" x14ac:dyDescent="0.2">
      <c r="C764">
        <v>1014</v>
      </c>
      <c r="D764" t="s">
        <v>199</v>
      </c>
      <c r="E764" t="s">
        <v>226</v>
      </c>
      <c r="F764" t="s">
        <v>238</v>
      </c>
      <c r="G764" s="1">
        <v>41085</v>
      </c>
      <c r="H764" t="s">
        <v>202</v>
      </c>
      <c r="I764">
        <v>34</v>
      </c>
      <c r="J764">
        <v>6.9580000000000002</v>
      </c>
      <c r="K764" s="36">
        <v>0</v>
      </c>
      <c r="L764" s="36">
        <v>3124.96</v>
      </c>
      <c r="M764">
        <v>0</v>
      </c>
      <c r="N764" t="s">
        <v>243</v>
      </c>
      <c r="O764" t="s">
        <v>243</v>
      </c>
      <c r="P764" t="s">
        <v>198</v>
      </c>
      <c r="Q764">
        <v>1</v>
      </c>
      <c r="R764" s="116">
        <f t="shared" si="77"/>
        <v>3124.96</v>
      </c>
      <c r="S764">
        <f t="shared" si="78"/>
        <v>21743.471680000002</v>
      </c>
      <c r="T764" t="str">
        <f t="shared" si="79"/>
        <v>10144108531VME</v>
      </c>
      <c r="U764" t="str">
        <f t="shared" si="80"/>
        <v>14108531VME</v>
      </c>
      <c r="V764" t="str">
        <f t="shared" si="81"/>
        <v>141085TDVME</v>
      </c>
      <c r="W764" t="str">
        <f t="shared" si="82"/>
        <v>101441085TDVME</v>
      </c>
      <c r="X764" t="str">
        <f t="shared" si="83"/>
        <v>0VME</v>
      </c>
    </row>
    <row r="765" spans="3:24" hidden="1" x14ac:dyDescent="0.2">
      <c r="C765">
        <v>1014</v>
      </c>
      <c r="D765" t="s">
        <v>199</v>
      </c>
      <c r="E765" t="s">
        <v>227</v>
      </c>
      <c r="F765" t="s">
        <v>205</v>
      </c>
      <c r="G765" s="1">
        <v>41085</v>
      </c>
      <c r="H765" t="s">
        <v>202</v>
      </c>
      <c r="I765">
        <v>34</v>
      </c>
      <c r="J765">
        <v>6.9584999999999999</v>
      </c>
      <c r="K765" s="36">
        <v>0</v>
      </c>
      <c r="L765" s="36">
        <v>1000000</v>
      </c>
      <c r="M765">
        <v>1033</v>
      </c>
      <c r="N765" t="s">
        <v>243</v>
      </c>
      <c r="O765" t="s">
        <v>243</v>
      </c>
      <c r="P765" t="s">
        <v>198</v>
      </c>
      <c r="Q765">
        <v>1</v>
      </c>
      <c r="R765" s="116">
        <f t="shared" si="77"/>
        <v>1000000</v>
      </c>
      <c r="S765">
        <f t="shared" si="78"/>
        <v>6958500</v>
      </c>
      <c r="T765" t="str">
        <f t="shared" si="79"/>
        <v>10144108532VME</v>
      </c>
      <c r="U765" t="str">
        <f t="shared" si="80"/>
        <v>14108532VME</v>
      </c>
      <c r="V765" t="str">
        <f t="shared" si="81"/>
        <v>141085TDVME</v>
      </c>
      <c r="W765" t="str">
        <f t="shared" si="82"/>
        <v>101441085TDVME</v>
      </c>
      <c r="X765" t="str">
        <f t="shared" si="83"/>
        <v>1033VME</v>
      </c>
    </row>
    <row r="766" spans="3:24" hidden="1" x14ac:dyDescent="0.2">
      <c r="C766">
        <v>1014</v>
      </c>
      <c r="D766" t="s">
        <v>199</v>
      </c>
      <c r="E766" t="s">
        <v>200</v>
      </c>
      <c r="F766" t="s">
        <v>201</v>
      </c>
      <c r="G766" s="1">
        <v>41085</v>
      </c>
      <c r="H766" t="s">
        <v>202</v>
      </c>
      <c r="I766">
        <v>34</v>
      </c>
      <c r="J766">
        <v>6.96</v>
      </c>
      <c r="K766" s="36">
        <v>0</v>
      </c>
      <c r="L766" s="36">
        <v>1199937.46</v>
      </c>
      <c r="M766">
        <v>0</v>
      </c>
      <c r="N766" t="s">
        <v>495</v>
      </c>
      <c r="O766" t="s">
        <v>495</v>
      </c>
      <c r="P766" t="s">
        <v>198</v>
      </c>
      <c r="Q766">
        <v>1</v>
      </c>
      <c r="R766" s="116">
        <f t="shared" si="77"/>
        <v>1199937.46</v>
      </c>
      <c r="S766">
        <f t="shared" si="78"/>
        <v>8351564.7215999998</v>
      </c>
      <c r="T766" t="str">
        <f t="shared" si="79"/>
        <v>10144108530VME</v>
      </c>
      <c r="U766" t="str">
        <f t="shared" si="80"/>
        <v>14108530VME</v>
      </c>
      <c r="V766" t="str">
        <f t="shared" si="81"/>
        <v>141085TDVME</v>
      </c>
      <c r="W766" t="str">
        <f t="shared" si="82"/>
        <v>101441085TDVME</v>
      </c>
      <c r="X766" t="str">
        <f t="shared" si="83"/>
        <v>0VME</v>
      </c>
    </row>
    <row r="767" spans="3:24" hidden="1" x14ac:dyDescent="0.2">
      <c r="C767">
        <v>1014</v>
      </c>
      <c r="D767" t="s">
        <v>199</v>
      </c>
      <c r="E767" t="s">
        <v>200</v>
      </c>
      <c r="F767" t="s">
        <v>214</v>
      </c>
      <c r="G767" s="1">
        <v>41085</v>
      </c>
      <c r="H767" t="s">
        <v>204</v>
      </c>
      <c r="I767">
        <v>34</v>
      </c>
      <c r="J767">
        <v>6.86</v>
      </c>
      <c r="K767" s="36">
        <v>1063498.21</v>
      </c>
      <c r="L767" s="36">
        <v>0</v>
      </c>
      <c r="M767">
        <v>0</v>
      </c>
      <c r="N767" t="s">
        <v>495</v>
      </c>
      <c r="O767" t="s">
        <v>495</v>
      </c>
      <c r="P767" t="s">
        <v>198</v>
      </c>
      <c r="Q767">
        <v>1</v>
      </c>
      <c r="R767" s="116">
        <f t="shared" si="77"/>
        <v>1063498.21</v>
      </c>
      <c r="S767">
        <f t="shared" si="78"/>
        <v>7295597.7205999997</v>
      </c>
      <c r="T767" t="str">
        <f t="shared" si="79"/>
        <v>10144108530CME</v>
      </c>
      <c r="U767" t="str">
        <f t="shared" si="80"/>
        <v>14108530CME</v>
      </c>
      <c r="V767" t="str">
        <f t="shared" si="81"/>
        <v>141085TDCME</v>
      </c>
      <c r="W767" t="str">
        <f t="shared" si="82"/>
        <v>101441085TDCME</v>
      </c>
      <c r="X767" t="str">
        <f t="shared" si="83"/>
        <v>0CME</v>
      </c>
    </row>
    <row r="768" spans="3:24" hidden="1" x14ac:dyDescent="0.2">
      <c r="C768">
        <v>1014</v>
      </c>
      <c r="D768" t="s">
        <v>199</v>
      </c>
      <c r="E768" t="s">
        <v>226</v>
      </c>
      <c r="F768" t="s">
        <v>203</v>
      </c>
      <c r="G768" s="1">
        <v>41085</v>
      </c>
      <c r="H768" t="s">
        <v>204</v>
      </c>
      <c r="I768">
        <v>34</v>
      </c>
      <c r="J768">
        <v>6.95</v>
      </c>
      <c r="K768" s="36">
        <v>2642050</v>
      </c>
      <c r="L768" s="36">
        <v>0</v>
      </c>
      <c r="M768">
        <v>0</v>
      </c>
      <c r="N768" t="s">
        <v>495</v>
      </c>
      <c r="O768" t="s">
        <v>495</v>
      </c>
      <c r="P768" t="s">
        <v>198</v>
      </c>
      <c r="Q768">
        <v>1</v>
      </c>
      <c r="R768" s="116">
        <f t="shared" si="77"/>
        <v>2642050</v>
      </c>
      <c r="S768">
        <f t="shared" si="78"/>
        <v>18362247.5</v>
      </c>
      <c r="T768" t="str">
        <f t="shared" si="79"/>
        <v>10144108531CME</v>
      </c>
      <c r="U768" t="str">
        <f t="shared" si="80"/>
        <v>14108531CME</v>
      </c>
      <c r="V768" t="str">
        <f t="shared" si="81"/>
        <v>141085TDCME</v>
      </c>
      <c r="W768" t="str">
        <f t="shared" si="82"/>
        <v>101441085TDCME</v>
      </c>
      <c r="X768" t="str">
        <f t="shared" si="83"/>
        <v>0CME</v>
      </c>
    </row>
    <row r="769" spans="3:24" hidden="1" x14ac:dyDescent="0.2">
      <c r="C769">
        <v>1014</v>
      </c>
      <c r="D769" t="s">
        <v>199</v>
      </c>
      <c r="E769" t="s">
        <v>226</v>
      </c>
      <c r="F769" t="s">
        <v>239</v>
      </c>
      <c r="G769" s="1">
        <v>41085</v>
      </c>
      <c r="H769" t="s">
        <v>204</v>
      </c>
      <c r="I769">
        <v>34</v>
      </c>
      <c r="J769">
        <v>6.8601000000000001</v>
      </c>
      <c r="K769" s="36">
        <v>62.25</v>
      </c>
      <c r="L769" s="36">
        <v>0</v>
      </c>
      <c r="M769">
        <v>0</v>
      </c>
      <c r="N769" t="s">
        <v>495</v>
      </c>
      <c r="O769" t="s">
        <v>495</v>
      </c>
      <c r="P769" t="s">
        <v>198</v>
      </c>
      <c r="Q769">
        <v>1</v>
      </c>
      <c r="R769" s="116">
        <f t="shared" si="77"/>
        <v>62.25</v>
      </c>
      <c r="S769">
        <f t="shared" si="78"/>
        <v>427.041225</v>
      </c>
      <c r="T769" t="str">
        <f t="shared" si="79"/>
        <v>10144108531CME</v>
      </c>
      <c r="U769" t="str">
        <f t="shared" si="80"/>
        <v>14108531CME</v>
      </c>
      <c r="V769" t="str">
        <f t="shared" si="81"/>
        <v>141085TDCME</v>
      </c>
      <c r="W769" t="str">
        <f t="shared" si="82"/>
        <v>101441085TDCME</v>
      </c>
      <c r="X769" t="str">
        <f t="shared" si="83"/>
        <v>0CME</v>
      </c>
    </row>
    <row r="770" spans="3:24" hidden="1" x14ac:dyDescent="0.2">
      <c r="C770">
        <v>1014</v>
      </c>
      <c r="D770" t="s">
        <v>199</v>
      </c>
      <c r="E770" t="s">
        <v>226</v>
      </c>
      <c r="F770" t="s">
        <v>240</v>
      </c>
      <c r="G770" s="1">
        <v>41085</v>
      </c>
      <c r="H770" t="s">
        <v>204</v>
      </c>
      <c r="I770">
        <v>34</v>
      </c>
      <c r="J770">
        <v>6.95</v>
      </c>
      <c r="K770" s="36">
        <v>2636068</v>
      </c>
      <c r="L770" s="36">
        <v>0</v>
      </c>
      <c r="M770">
        <v>0</v>
      </c>
      <c r="N770" t="s">
        <v>495</v>
      </c>
      <c r="O770" t="s">
        <v>495</v>
      </c>
      <c r="P770" t="s">
        <v>198</v>
      </c>
      <c r="Q770">
        <v>1</v>
      </c>
      <c r="R770" s="116">
        <f t="shared" si="77"/>
        <v>2636068</v>
      </c>
      <c r="S770">
        <f t="shared" si="78"/>
        <v>18320672.600000001</v>
      </c>
      <c r="T770" t="str">
        <f t="shared" si="79"/>
        <v>10144108531CME</v>
      </c>
      <c r="U770" t="str">
        <f t="shared" si="80"/>
        <v>14108531CME</v>
      </c>
      <c r="V770" t="str">
        <f t="shared" si="81"/>
        <v>141085TDCME</v>
      </c>
      <c r="W770" t="str">
        <f t="shared" si="82"/>
        <v>101441085TDCME</v>
      </c>
      <c r="X770" t="str">
        <f t="shared" si="83"/>
        <v>0CME</v>
      </c>
    </row>
    <row r="771" spans="3:24" hidden="1" x14ac:dyDescent="0.2">
      <c r="C771">
        <v>1014</v>
      </c>
      <c r="D771" t="s">
        <v>199</v>
      </c>
      <c r="E771" t="s">
        <v>227</v>
      </c>
      <c r="F771" t="s">
        <v>225</v>
      </c>
      <c r="G771" s="1">
        <v>41085</v>
      </c>
      <c r="H771" t="s">
        <v>202</v>
      </c>
      <c r="I771">
        <v>34</v>
      </c>
      <c r="J771">
        <v>6.96</v>
      </c>
      <c r="K771" s="36">
        <v>0</v>
      </c>
      <c r="L771" s="36">
        <v>100000</v>
      </c>
      <c r="M771">
        <v>3002</v>
      </c>
      <c r="N771" t="s">
        <v>495</v>
      </c>
      <c r="O771" t="s">
        <v>495</v>
      </c>
      <c r="P771" t="s">
        <v>198</v>
      </c>
      <c r="Q771">
        <v>1</v>
      </c>
      <c r="R771" s="116">
        <f t="shared" si="77"/>
        <v>100000</v>
      </c>
      <c r="S771">
        <f t="shared" si="78"/>
        <v>696000</v>
      </c>
      <c r="T771" t="str">
        <f t="shared" si="79"/>
        <v>10144108532VME</v>
      </c>
      <c r="U771" t="str">
        <f t="shared" si="80"/>
        <v>14108532VME</v>
      </c>
      <c r="V771" t="str">
        <f t="shared" si="81"/>
        <v>141085TDVME</v>
      </c>
      <c r="W771" t="str">
        <f t="shared" si="82"/>
        <v>101441085TDVME</v>
      </c>
      <c r="X771" t="str">
        <f t="shared" si="83"/>
        <v>3002VME</v>
      </c>
    </row>
    <row r="772" spans="3:24" hidden="1" x14ac:dyDescent="0.2">
      <c r="C772">
        <v>1016</v>
      </c>
      <c r="D772" t="s">
        <v>199</v>
      </c>
      <c r="E772" t="s">
        <v>200</v>
      </c>
      <c r="F772" t="s">
        <v>627</v>
      </c>
      <c r="G772" s="1">
        <v>41085</v>
      </c>
      <c r="H772" t="s">
        <v>204</v>
      </c>
      <c r="I772">
        <v>34</v>
      </c>
      <c r="J772">
        <v>6.85</v>
      </c>
      <c r="K772" s="36">
        <v>1735.39</v>
      </c>
      <c r="L772" s="36">
        <v>0</v>
      </c>
      <c r="M772">
        <v>0</v>
      </c>
      <c r="N772" t="s">
        <v>243</v>
      </c>
      <c r="O772" t="s">
        <v>243</v>
      </c>
      <c r="P772" t="s">
        <v>198</v>
      </c>
      <c r="Q772">
        <v>1</v>
      </c>
      <c r="R772" s="116">
        <f t="shared" si="77"/>
        <v>1735.39</v>
      </c>
      <c r="S772">
        <f t="shared" si="78"/>
        <v>11887.4215</v>
      </c>
      <c r="T772" t="str">
        <f t="shared" si="79"/>
        <v>10164108530CME</v>
      </c>
      <c r="U772" t="str">
        <f t="shared" si="80"/>
        <v>14108530CME</v>
      </c>
      <c r="V772" t="str">
        <f t="shared" si="81"/>
        <v>141085TDCME</v>
      </c>
      <c r="W772" t="str">
        <f t="shared" si="82"/>
        <v>101641085TDCME</v>
      </c>
      <c r="X772" t="str">
        <f t="shared" si="83"/>
        <v>0CME</v>
      </c>
    </row>
    <row r="773" spans="3:24" hidden="1" x14ac:dyDescent="0.2">
      <c r="C773">
        <v>1016</v>
      </c>
      <c r="D773" t="s">
        <v>199</v>
      </c>
      <c r="E773" t="s">
        <v>200</v>
      </c>
      <c r="F773" t="s">
        <v>1066</v>
      </c>
      <c r="G773" s="1">
        <v>41085</v>
      </c>
      <c r="H773" t="s">
        <v>202</v>
      </c>
      <c r="I773">
        <v>34</v>
      </c>
      <c r="J773">
        <v>6.97</v>
      </c>
      <c r="K773" s="36">
        <v>0</v>
      </c>
      <c r="L773" s="36">
        <v>31515.200000000001</v>
      </c>
      <c r="M773">
        <v>0</v>
      </c>
      <c r="N773" t="s">
        <v>243</v>
      </c>
      <c r="O773" t="s">
        <v>243</v>
      </c>
      <c r="P773" t="s">
        <v>198</v>
      </c>
      <c r="Q773">
        <v>1</v>
      </c>
      <c r="R773" s="116">
        <f t="shared" si="77"/>
        <v>31515.200000000001</v>
      </c>
      <c r="S773">
        <f t="shared" si="78"/>
        <v>219660.94399999999</v>
      </c>
      <c r="T773" t="str">
        <f t="shared" si="79"/>
        <v>10164108530VME</v>
      </c>
      <c r="U773" t="str">
        <f t="shared" si="80"/>
        <v>14108530VME</v>
      </c>
      <c r="V773" t="str">
        <f t="shared" si="81"/>
        <v>141085TDVME</v>
      </c>
      <c r="W773" t="str">
        <f t="shared" si="82"/>
        <v>101641085TDVME</v>
      </c>
      <c r="X773" t="str">
        <f t="shared" si="83"/>
        <v>0VME</v>
      </c>
    </row>
    <row r="774" spans="3:24" hidden="1" x14ac:dyDescent="0.2">
      <c r="C774">
        <v>1016</v>
      </c>
      <c r="D774" t="s">
        <v>199</v>
      </c>
      <c r="E774" t="s">
        <v>226</v>
      </c>
      <c r="F774" t="s">
        <v>626</v>
      </c>
      <c r="G774" s="1">
        <v>41085</v>
      </c>
      <c r="H774" t="s">
        <v>202</v>
      </c>
      <c r="I774">
        <v>34</v>
      </c>
      <c r="J774">
        <v>6.9649999999999999</v>
      </c>
      <c r="K774" s="36">
        <v>0</v>
      </c>
      <c r="L774" s="36">
        <v>19181.37</v>
      </c>
      <c r="M774">
        <v>0</v>
      </c>
      <c r="N774" t="s">
        <v>243</v>
      </c>
      <c r="O774" t="s">
        <v>243</v>
      </c>
      <c r="P774" t="s">
        <v>198</v>
      </c>
      <c r="Q774">
        <v>1</v>
      </c>
      <c r="R774" s="116">
        <f t="shared" si="77"/>
        <v>19181.37</v>
      </c>
      <c r="S774">
        <f t="shared" si="78"/>
        <v>133598.24205</v>
      </c>
      <c r="T774" t="str">
        <f t="shared" si="79"/>
        <v>10164108531VME</v>
      </c>
      <c r="U774" t="str">
        <f t="shared" si="80"/>
        <v>14108531VME</v>
      </c>
      <c r="V774" t="str">
        <f t="shared" si="81"/>
        <v>141085TDVME</v>
      </c>
      <c r="W774" t="str">
        <f t="shared" si="82"/>
        <v>101641085TDVME</v>
      </c>
      <c r="X774" t="str">
        <f t="shared" si="83"/>
        <v>0VME</v>
      </c>
    </row>
    <row r="775" spans="3:24" hidden="1" x14ac:dyDescent="0.2">
      <c r="C775">
        <v>1016</v>
      </c>
      <c r="D775" t="s">
        <v>199</v>
      </c>
      <c r="E775" t="s">
        <v>226</v>
      </c>
      <c r="F775" t="s">
        <v>1067</v>
      </c>
      <c r="G775" s="1">
        <v>41085</v>
      </c>
      <c r="H775" t="s">
        <v>204</v>
      </c>
      <c r="I775">
        <v>34</v>
      </c>
      <c r="J775">
        <v>6.95</v>
      </c>
      <c r="K775" s="36">
        <v>200000</v>
      </c>
      <c r="L775" s="36">
        <v>0</v>
      </c>
      <c r="M775">
        <v>0</v>
      </c>
      <c r="N775" t="s">
        <v>243</v>
      </c>
      <c r="O775" t="s">
        <v>243</v>
      </c>
      <c r="P775" t="s">
        <v>198</v>
      </c>
      <c r="Q775">
        <v>1</v>
      </c>
      <c r="R775" s="116">
        <f t="shared" si="77"/>
        <v>200000</v>
      </c>
      <c r="S775">
        <f t="shared" si="78"/>
        <v>1390000</v>
      </c>
      <c r="T775" t="str">
        <f t="shared" si="79"/>
        <v>10164108531CME</v>
      </c>
      <c r="U775" t="str">
        <f t="shared" si="80"/>
        <v>14108531CME</v>
      </c>
      <c r="V775" t="str">
        <f t="shared" si="81"/>
        <v>141085TDCME</v>
      </c>
      <c r="W775" t="str">
        <f t="shared" si="82"/>
        <v>101641085TDCME</v>
      </c>
      <c r="X775" t="str">
        <f t="shared" si="83"/>
        <v>0CME</v>
      </c>
    </row>
    <row r="776" spans="3:24" hidden="1" x14ac:dyDescent="0.2">
      <c r="C776">
        <v>1016</v>
      </c>
      <c r="D776" t="s">
        <v>199</v>
      </c>
      <c r="E776" t="s">
        <v>200</v>
      </c>
      <c r="F776" t="s">
        <v>628</v>
      </c>
      <c r="G776" s="1">
        <v>41085</v>
      </c>
      <c r="H776" t="s">
        <v>204</v>
      </c>
      <c r="I776">
        <v>34</v>
      </c>
      <c r="J776">
        <v>6.85</v>
      </c>
      <c r="K776" s="36">
        <v>14077.07</v>
      </c>
      <c r="L776" s="36">
        <v>0</v>
      </c>
      <c r="M776">
        <v>0</v>
      </c>
      <c r="N776" t="s">
        <v>348</v>
      </c>
      <c r="O776" t="s">
        <v>348</v>
      </c>
      <c r="P776" t="s">
        <v>198</v>
      </c>
      <c r="Q776">
        <v>1</v>
      </c>
      <c r="R776" s="116">
        <f t="shared" ref="R776:R839" si="84">+L776+K776</f>
        <v>14077.07</v>
      </c>
      <c r="S776">
        <f t="shared" ref="S776:S839" si="85">+R776*J776</f>
        <v>96427.929499999998</v>
      </c>
      <c r="T776" t="str">
        <f t="shared" ref="T776:T839" si="86">+C776&amp;G776&amp;E776&amp;H776</f>
        <v>10164108530CME</v>
      </c>
      <c r="U776" t="str">
        <f t="shared" ref="U776:U839" si="87">IF(C776=10001,"4"&amp;G776&amp;E776&amp;H776,LEFT(C776,1)&amp;G776&amp;E776&amp;H776)</f>
        <v>14108530CME</v>
      </c>
      <c r="V776" t="str">
        <f t="shared" ref="V776:V839" si="88">+LEFT(C776,1)&amp;G776&amp;IF(OR(E776="30",E776="31",E776="32"),"TD","")&amp;H776</f>
        <v>141085TDCME</v>
      </c>
      <c r="W776" t="str">
        <f t="shared" ref="W776:W839" si="89">C776&amp;G776&amp;IF(OR(E776="30",E776="31",E776="32"),"TD","")&amp;H776</f>
        <v>101641085TDCME</v>
      </c>
      <c r="X776" t="str">
        <f t="shared" ref="X776:X839" si="90">M776&amp;H776</f>
        <v>0CME</v>
      </c>
    </row>
    <row r="777" spans="3:24" hidden="1" x14ac:dyDescent="0.2">
      <c r="C777">
        <v>1016</v>
      </c>
      <c r="D777" t="s">
        <v>199</v>
      </c>
      <c r="E777" t="s">
        <v>200</v>
      </c>
      <c r="F777" t="s">
        <v>629</v>
      </c>
      <c r="G777" s="1">
        <v>41085</v>
      </c>
      <c r="H777" t="s">
        <v>202</v>
      </c>
      <c r="I777">
        <v>34</v>
      </c>
      <c r="J777">
        <v>6.97</v>
      </c>
      <c r="K777" s="36">
        <v>0</v>
      </c>
      <c r="L777" s="36">
        <v>11008.54</v>
      </c>
      <c r="M777">
        <v>0</v>
      </c>
      <c r="N777" t="s">
        <v>348</v>
      </c>
      <c r="O777" t="s">
        <v>348</v>
      </c>
      <c r="P777" t="s">
        <v>198</v>
      </c>
      <c r="Q777">
        <v>1</v>
      </c>
      <c r="R777" s="116">
        <f t="shared" si="84"/>
        <v>11008.54</v>
      </c>
      <c r="S777">
        <f t="shared" si="85"/>
        <v>76729.52380000001</v>
      </c>
      <c r="T777" t="str">
        <f t="shared" si="86"/>
        <v>10164108530VME</v>
      </c>
      <c r="U777" t="str">
        <f t="shared" si="87"/>
        <v>14108530VME</v>
      </c>
      <c r="V777" t="str">
        <f t="shared" si="88"/>
        <v>141085TDVME</v>
      </c>
      <c r="W777" t="str">
        <f t="shared" si="89"/>
        <v>101641085TDVME</v>
      </c>
      <c r="X777" t="str">
        <f t="shared" si="90"/>
        <v>0VME</v>
      </c>
    </row>
    <row r="778" spans="3:24" hidden="1" x14ac:dyDescent="0.2">
      <c r="C778">
        <v>1016</v>
      </c>
      <c r="D778" t="s">
        <v>199</v>
      </c>
      <c r="E778" t="s">
        <v>226</v>
      </c>
      <c r="F778" t="s">
        <v>885</v>
      </c>
      <c r="G778" s="1">
        <v>41085</v>
      </c>
      <c r="H778" t="s">
        <v>204</v>
      </c>
      <c r="I778">
        <v>34</v>
      </c>
      <c r="J778">
        <v>6.95</v>
      </c>
      <c r="K778" s="36">
        <v>20000</v>
      </c>
      <c r="L778" s="36">
        <v>0</v>
      </c>
      <c r="M778">
        <v>0</v>
      </c>
      <c r="N778" t="s">
        <v>348</v>
      </c>
      <c r="O778" t="s">
        <v>348</v>
      </c>
      <c r="P778" t="s">
        <v>198</v>
      </c>
      <c r="Q778">
        <v>1</v>
      </c>
      <c r="R778" s="116">
        <f t="shared" si="84"/>
        <v>20000</v>
      </c>
      <c r="S778">
        <f t="shared" si="85"/>
        <v>139000</v>
      </c>
      <c r="T778" t="str">
        <f t="shared" si="86"/>
        <v>10164108531CME</v>
      </c>
      <c r="U778" t="str">
        <f t="shared" si="87"/>
        <v>14108531CME</v>
      </c>
      <c r="V778" t="str">
        <f t="shared" si="88"/>
        <v>141085TDCME</v>
      </c>
      <c r="W778" t="str">
        <f t="shared" si="89"/>
        <v>101641085TDCME</v>
      </c>
      <c r="X778" t="str">
        <f t="shared" si="90"/>
        <v>0CME</v>
      </c>
    </row>
    <row r="779" spans="3:24" hidden="1" x14ac:dyDescent="0.2">
      <c r="C779">
        <v>1016</v>
      </c>
      <c r="D779" t="s">
        <v>199</v>
      </c>
      <c r="E779" t="s">
        <v>226</v>
      </c>
      <c r="F779" t="s">
        <v>884</v>
      </c>
      <c r="G779" s="1">
        <v>41085</v>
      </c>
      <c r="H779" t="s">
        <v>202</v>
      </c>
      <c r="I779">
        <v>34</v>
      </c>
      <c r="J779">
        <v>6.9630000000000001</v>
      </c>
      <c r="K779" s="36">
        <v>0</v>
      </c>
      <c r="L779" s="36">
        <v>44500</v>
      </c>
      <c r="M779">
        <v>0</v>
      </c>
      <c r="N779" t="s">
        <v>348</v>
      </c>
      <c r="O779" t="s">
        <v>348</v>
      </c>
      <c r="P779" t="s">
        <v>198</v>
      </c>
      <c r="Q779">
        <v>1</v>
      </c>
      <c r="R779" s="116">
        <f t="shared" si="84"/>
        <v>44500</v>
      </c>
      <c r="S779">
        <f t="shared" si="85"/>
        <v>309853.5</v>
      </c>
      <c r="T779" t="str">
        <f t="shared" si="86"/>
        <v>10164108531VME</v>
      </c>
      <c r="U779" t="str">
        <f t="shared" si="87"/>
        <v>14108531VME</v>
      </c>
      <c r="V779" t="str">
        <f t="shared" si="88"/>
        <v>141085TDVME</v>
      </c>
      <c r="W779" t="str">
        <f t="shared" si="89"/>
        <v>101641085TDVME</v>
      </c>
      <c r="X779" t="str">
        <f t="shared" si="90"/>
        <v>0VME</v>
      </c>
    </row>
    <row r="780" spans="3:24" hidden="1" x14ac:dyDescent="0.2">
      <c r="C780">
        <v>1016</v>
      </c>
      <c r="D780" t="s">
        <v>199</v>
      </c>
      <c r="E780" t="s">
        <v>200</v>
      </c>
      <c r="F780" t="s">
        <v>631</v>
      </c>
      <c r="G780" s="1">
        <v>41085</v>
      </c>
      <c r="H780" t="s">
        <v>204</v>
      </c>
      <c r="I780">
        <v>34</v>
      </c>
      <c r="J780">
        <v>6.85</v>
      </c>
      <c r="K780" s="36">
        <v>31032.5</v>
      </c>
      <c r="L780" s="36">
        <v>0</v>
      </c>
      <c r="M780">
        <v>0</v>
      </c>
      <c r="N780" t="s">
        <v>495</v>
      </c>
      <c r="O780" t="s">
        <v>495</v>
      </c>
      <c r="P780" t="s">
        <v>198</v>
      </c>
      <c r="Q780">
        <v>1</v>
      </c>
      <c r="R780" s="116">
        <f t="shared" si="84"/>
        <v>31032.5</v>
      </c>
      <c r="S780">
        <f t="shared" si="85"/>
        <v>212572.625</v>
      </c>
      <c r="T780" t="str">
        <f t="shared" si="86"/>
        <v>10164108530CME</v>
      </c>
      <c r="U780" t="str">
        <f t="shared" si="87"/>
        <v>14108530CME</v>
      </c>
      <c r="V780" t="str">
        <f t="shared" si="88"/>
        <v>141085TDCME</v>
      </c>
      <c r="W780" t="str">
        <f t="shared" si="89"/>
        <v>101641085TDCME</v>
      </c>
      <c r="X780" t="str">
        <f t="shared" si="90"/>
        <v>0CME</v>
      </c>
    </row>
    <row r="781" spans="3:24" hidden="1" x14ac:dyDescent="0.2">
      <c r="C781">
        <v>1016</v>
      </c>
      <c r="D781" t="s">
        <v>199</v>
      </c>
      <c r="E781" t="s">
        <v>200</v>
      </c>
      <c r="F781" t="s">
        <v>630</v>
      </c>
      <c r="G781" s="1">
        <v>41085</v>
      </c>
      <c r="H781" t="s">
        <v>202</v>
      </c>
      <c r="I781">
        <v>34</v>
      </c>
      <c r="J781">
        <v>6.97</v>
      </c>
      <c r="K781" s="36">
        <v>0</v>
      </c>
      <c r="L781" s="36">
        <v>208554.88</v>
      </c>
      <c r="M781">
        <v>0</v>
      </c>
      <c r="N781" t="s">
        <v>495</v>
      </c>
      <c r="O781" t="s">
        <v>495</v>
      </c>
      <c r="P781" t="s">
        <v>198</v>
      </c>
      <c r="Q781">
        <v>1</v>
      </c>
      <c r="R781" s="116">
        <f t="shared" si="84"/>
        <v>208554.88</v>
      </c>
      <c r="S781">
        <f t="shared" si="85"/>
        <v>1453627.5135999999</v>
      </c>
      <c r="T781" t="str">
        <f t="shared" si="86"/>
        <v>10164108530VME</v>
      </c>
      <c r="U781" t="str">
        <f t="shared" si="87"/>
        <v>14108530VME</v>
      </c>
      <c r="V781" t="str">
        <f t="shared" si="88"/>
        <v>141085TDVME</v>
      </c>
      <c r="W781" t="str">
        <f t="shared" si="89"/>
        <v>101641085TDVME</v>
      </c>
      <c r="X781" t="str">
        <f t="shared" si="90"/>
        <v>0VME</v>
      </c>
    </row>
    <row r="782" spans="3:24" hidden="1" x14ac:dyDescent="0.2">
      <c r="C782">
        <v>1016</v>
      </c>
      <c r="D782" t="s">
        <v>199</v>
      </c>
      <c r="E782" t="s">
        <v>226</v>
      </c>
      <c r="F782" t="s">
        <v>632</v>
      </c>
      <c r="G782" s="1">
        <v>41085</v>
      </c>
      <c r="H782" t="s">
        <v>202</v>
      </c>
      <c r="I782">
        <v>34</v>
      </c>
      <c r="J782">
        <v>6.9649999999999999</v>
      </c>
      <c r="K782" s="36">
        <v>0</v>
      </c>
      <c r="L782" s="36">
        <v>7000</v>
      </c>
      <c r="M782">
        <v>0</v>
      </c>
      <c r="N782" t="s">
        <v>495</v>
      </c>
      <c r="O782" t="s">
        <v>495</v>
      </c>
      <c r="P782" t="s">
        <v>198</v>
      </c>
      <c r="Q782">
        <v>1</v>
      </c>
      <c r="R782" s="116">
        <f t="shared" si="84"/>
        <v>7000</v>
      </c>
      <c r="S782">
        <f t="shared" si="85"/>
        <v>48755</v>
      </c>
      <c r="T782" t="str">
        <f t="shared" si="86"/>
        <v>10164108531VME</v>
      </c>
      <c r="U782" t="str">
        <f t="shared" si="87"/>
        <v>14108531VME</v>
      </c>
      <c r="V782" t="str">
        <f t="shared" si="88"/>
        <v>141085TDVME</v>
      </c>
      <c r="W782" t="str">
        <f t="shared" si="89"/>
        <v>101641085TDVME</v>
      </c>
      <c r="X782" t="str">
        <f t="shared" si="90"/>
        <v>0VME</v>
      </c>
    </row>
    <row r="783" spans="3:24" hidden="1" x14ac:dyDescent="0.2">
      <c r="C783">
        <v>1017</v>
      </c>
      <c r="D783" t="s">
        <v>199</v>
      </c>
      <c r="E783" t="s">
        <v>200</v>
      </c>
      <c r="F783" t="s">
        <v>633</v>
      </c>
      <c r="G783" s="1">
        <v>41085</v>
      </c>
      <c r="H783" t="s">
        <v>204</v>
      </c>
      <c r="I783">
        <v>34</v>
      </c>
      <c r="J783">
        <v>6.85</v>
      </c>
      <c r="K783" s="36">
        <v>15263</v>
      </c>
      <c r="L783" s="36">
        <v>0</v>
      </c>
      <c r="M783">
        <v>0</v>
      </c>
      <c r="N783" t="s">
        <v>243</v>
      </c>
      <c r="O783" t="s">
        <v>243</v>
      </c>
      <c r="P783" t="s">
        <v>198</v>
      </c>
      <c r="Q783">
        <v>1</v>
      </c>
      <c r="R783" s="116">
        <f t="shared" si="84"/>
        <v>15263</v>
      </c>
      <c r="S783">
        <f t="shared" si="85"/>
        <v>104551.54999999999</v>
      </c>
      <c r="T783" t="str">
        <f t="shared" si="86"/>
        <v>10174108530CME</v>
      </c>
      <c r="U783" t="str">
        <f t="shared" si="87"/>
        <v>14108530CME</v>
      </c>
      <c r="V783" t="str">
        <f t="shared" si="88"/>
        <v>141085TDCME</v>
      </c>
      <c r="W783" t="str">
        <f t="shared" si="89"/>
        <v>101741085TDCME</v>
      </c>
      <c r="X783" t="str">
        <f t="shared" si="90"/>
        <v>0CME</v>
      </c>
    </row>
    <row r="784" spans="3:24" hidden="1" x14ac:dyDescent="0.2">
      <c r="C784">
        <v>1017</v>
      </c>
      <c r="D784" t="s">
        <v>199</v>
      </c>
      <c r="E784" t="s">
        <v>200</v>
      </c>
      <c r="F784" t="s">
        <v>633</v>
      </c>
      <c r="G784" s="1">
        <v>41085</v>
      </c>
      <c r="H784" t="s">
        <v>202</v>
      </c>
      <c r="I784">
        <v>34</v>
      </c>
      <c r="J784">
        <v>6.97</v>
      </c>
      <c r="K784" s="36">
        <v>0</v>
      </c>
      <c r="L784" s="36">
        <v>50925.88</v>
      </c>
      <c r="M784">
        <v>0</v>
      </c>
      <c r="N784" t="s">
        <v>243</v>
      </c>
      <c r="O784" t="s">
        <v>243</v>
      </c>
      <c r="P784" t="s">
        <v>198</v>
      </c>
      <c r="Q784">
        <v>1</v>
      </c>
      <c r="R784" s="116">
        <f t="shared" si="84"/>
        <v>50925.88</v>
      </c>
      <c r="S784">
        <f t="shared" si="85"/>
        <v>354953.38359999994</v>
      </c>
      <c r="T784" t="str">
        <f t="shared" si="86"/>
        <v>10174108530VME</v>
      </c>
      <c r="U784" t="str">
        <f t="shared" si="87"/>
        <v>14108530VME</v>
      </c>
      <c r="V784" t="str">
        <f t="shared" si="88"/>
        <v>141085TDVME</v>
      </c>
      <c r="W784" t="str">
        <f t="shared" si="89"/>
        <v>101741085TDVME</v>
      </c>
      <c r="X784" t="str">
        <f t="shared" si="90"/>
        <v>0VME</v>
      </c>
    </row>
    <row r="785" spans="3:24" hidden="1" x14ac:dyDescent="0.2">
      <c r="C785">
        <v>1017</v>
      </c>
      <c r="D785" t="s">
        <v>199</v>
      </c>
      <c r="E785" t="s">
        <v>227</v>
      </c>
      <c r="F785" t="s">
        <v>201</v>
      </c>
      <c r="G785" s="1">
        <v>41085</v>
      </c>
      <c r="H785" t="s">
        <v>204</v>
      </c>
      <c r="I785">
        <v>34</v>
      </c>
      <c r="J785">
        <v>6.9595000000000002</v>
      </c>
      <c r="K785" s="36">
        <v>1500000</v>
      </c>
      <c r="L785" s="36">
        <v>0</v>
      </c>
      <c r="M785">
        <v>1005</v>
      </c>
      <c r="N785" t="s">
        <v>243</v>
      </c>
      <c r="O785" t="s">
        <v>243</v>
      </c>
      <c r="P785" t="s">
        <v>198</v>
      </c>
      <c r="Q785">
        <v>1</v>
      </c>
      <c r="R785" s="116">
        <f t="shared" si="84"/>
        <v>1500000</v>
      </c>
      <c r="S785">
        <f t="shared" si="85"/>
        <v>10439250</v>
      </c>
      <c r="T785" t="str">
        <f t="shared" si="86"/>
        <v>10174108532CME</v>
      </c>
      <c r="U785" t="str">
        <f t="shared" si="87"/>
        <v>14108532CME</v>
      </c>
      <c r="V785" t="str">
        <f t="shared" si="88"/>
        <v>141085TDCME</v>
      </c>
      <c r="W785" t="str">
        <f t="shared" si="89"/>
        <v>101741085TDCME</v>
      </c>
      <c r="X785" t="str">
        <f t="shared" si="90"/>
        <v>1005CME</v>
      </c>
    </row>
    <row r="786" spans="3:24" hidden="1" x14ac:dyDescent="0.2">
      <c r="C786">
        <v>1017</v>
      </c>
      <c r="D786" t="s">
        <v>199</v>
      </c>
      <c r="E786" t="s">
        <v>200</v>
      </c>
      <c r="F786" t="s">
        <v>633</v>
      </c>
      <c r="G786" s="1">
        <v>41085</v>
      </c>
      <c r="H786" t="s">
        <v>204</v>
      </c>
      <c r="I786">
        <v>34</v>
      </c>
      <c r="J786">
        <v>6.85</v>
      </c>
      <c r="K786" s="36">
        <v>12191.41</v>
      </c>
      <c r="L786" s="36">
        <v>0</v>
      </c>
      <c r="M786">
        <v>0</v>
      </c>
      <c r="N786" t="s">
        <v>348</v>
      </c>
      <c r="O786" t="s">
        <v>348</v>
      </c>
      <c r="P786" t="s">
        <v>198</v>
      </c>
      <c r="Q786">
        <v>1</v>
      </c>
      <c r="R786" s="116">
        <f t="shared" si="84"/>
        <v>12191.41</v>
      </c>
      <c r="S786">
        <f t="shared" si="85"/>
        <v>83511.15849999999</v>
      </c>
      <c r="T786" t="str">
        <f t="shared" si="86"/>
        <v>10174108530CME</v>
      </c>
      <c r="U786" t="str">
        <f t="shared" si="87"/>
        <v>14108530CME</v>
      </c>
      <c r="V786" t="str">
        <f t="shared" si="88"/>
        <v>141085TDCME</v>
      </c>
      <c r="W786" t="str">
        <f t="shared" si="89"/>
        <v>101741085TDCME</v>
      </c>
      <c r="X786" t="str">
        <f t="shared" si="90"/>
        <v>0CME</v>
      </c>
    </row>
    <row r="787" spans="3:24" hidden="1" x14ac:dyDescent="0.2">
      <c r="C787">
        <v>1017</v>
      </c>
      <c r="D787" t="s">
        <v>199</v>
      </c>
      <c r="E787" t="s">
        <v>200</v>
      </c>
      <c r="F787" t="s">
        <v>633</v>
      </c>
      <c r="G787" s="1">
        <v>41085</v>
      </c>
      <c r="H787" t="s">
        <v>202</v>
      </c>
      <c r="I787">
        <v>34</v>
      </c>
      <c r="J787">
        <v>6.97</v>
      </c>
      <c r="K787" s="36">
        <v>0</v>
      </c>
      <c r="L787" s="36">
        <v>8217.43</v>
      </c>
      <c r="M787">
        <v>0</v>
      </c>
      <c r="N787" t="s">
        <v>348</v>
      </c>
      <c r="O787" t="s">
        <v>348</v>
      </c>
      <c r="P787" t="s">
        <v>198</v>
      </c>
      <c r="Q787">
        <v>1</v>
      </c>
      <c r="R787" s="116">
        <f t="shared" si="84"/>
        <v>8217.43</v>
      </c>
      <c r="S787">
        <f t="shared" si="85"/>
        <v>57275.487099999998</v>
      </c>
      <c r="T787" t="str">
        <f t="shared" si="86"/>
        <v>10174108530VME</v>
      </c>
      <c r="U787" t="str">
        <f t="shared" si="87"/>
        <v>14108530VME</v>
      </c>
      <c r="V787" t="str">
        <f t="shared" si="88"/>
        <v>141085TDVME</v>
      </c>
      <c r="W787" t="str">
        <f t="shared" si="89"/>
        <v>101741085TDVME</v>
      </c>
      <c r="X787" t="str">
        <f t="shared" si="90"/>
        <v>0VME</v>
      </c>
    </row>
    <row r="788" spans="3:24" hidden="1" x14ac:dyDescent="0.2">
      <c r="C788">
        <v>1017</v>
      </c>
      <c r="D788" t="s">
        <v>199</v>
      </c>
      <c r="E788" t="s">
        <v>200</v>
      </c>
      <c r="F788" t="s">
        <v>633</v>
      </c>
      <c r="G788" s="1">
        <v>41085</v>
      </c>
      <c r="H788" t="s">
        <v>204</v>
      </c>
      <c r="I788">
        <v>34</v>
      </c>
      <c r="J788">
        <v>6.85</v>
      </c>
      <c r="K788" s="36">
        <v>870.17</v>
      </c>
      <c r="L788" s="36">
        <v>0</v>
      </c>
      <c r="M788">
        <v>0</v>
      </c>
      <c r="N788" t="s">
        <v>453</v>
      </c>
      <c r="O788" t="s">
        <v>453</v>
      </c>
      <c r="P788" t="s">
        <v>198</v>
      </c>
      <c r="Q788">
        <v>1</v>
      </c>
      <c r="R788" s="116">
        <f t="shared" si="84"/>
        <v>870.17</v>
      </c>
      <c r="S788">
        <f t="shared" si="85"/>
        <v>5960.6644999999999</v>
      </c>
      <c r="T788" t="str">
        <f t="shared" si="86"/>
        <v>10174108530CME</v>
      </c>
      <c r="U788" t="str">
        <f t="shared" si="87"/>
        <v>14108530CME</v>
      </c>
      <c r="V788" t="str">
        <f t="shared" si="88"/>
        <v>141085TDCME</v>
      </c>
      <c r="W788" t="str">
        <f t="shared" si="89"/>
        <v>101741085TDCME</v>
      </c>
      <c r="X788" t="str">
        <f t="shared" si="90"/>
        <v>0CME</v>
      </c>
    </row>
    <row r="789" spans="3:24" hidden="1" x14ac:dyDescent="0.2">
      <c r="C789">
        <v>1017</v>
      </c>
      <c r="D789" t="s">
        <v>199</v>
      </c>
      <c r="E789" t="s">
        <v>200</v>
      </c>
      <c r="F789" t="s">
        <v>633</v>
      </c>
      <c r="G789" s="1">
        <v>41085</v>
      </c>
      <c r="H789" t="s">
        <v>204</v>
      </c>
      <c r="I789">
        <v>34</v>
      </c>
      <c r="J789">
        <v>6.85</v>
      </c>
      <c r="K789" s="36">
        <v>10862.02</v>
      </c>
      <c r="L789" s="36">
        <v>0</v>
      </c>
      <c r="M789">
        <v>0</v>
      </c>
      <c r="N789" t="s">
        <v>495</v>
      </c>
      <c r="O789" t="s">
        <v>495</v>
      </c>
      <c r="P789" t="s">
        <v>198</v>
      </c>
      <c r="Q789">
        <v>1</v>
      </c>
      <c r="R789" s="116">
        <f t="shared" si="84"/>
        <v>10862.02</v>
      </c>
      <c r="S789">
        <f t="shared" si="85"/>
        <v>74404.837</v>
      </c>
      <c r="T789" t="str">
        <f t="shared" si="86"/>
        <v>10174108530CME</v>
      </c>
      <c r="U789" t="str">
        <f t="shared" si="87"/>
        <v>14108530CME</v>
      </c>
      <c r="V789" t="str">
        <f t="shared" si="88"/>
        <v>141085TDCME</v>
      </c>
      <c r="W789" t="str">
        <f t="shared" si="89"/>
        <v>101741085TDCME</v>
      </c>
      <c r="X789" t="str">
        <f t="shared" si="90"/>
        <v>0CME</v>
      </c>
    </row>
    <row r="790" spans="3:24" hidden="1" x14ac:dyDescent="0.2">
      <c r="C790">
        <v>1017</v>
      </c>
      <c r="D790" t="s">
        <v>199</v>
      </c>
      <c r="E790" t="s">
        <v>200</v>
      </c>
      <c r="F790" t="s">
        <v>633</v>
      </c>
      <c r="G790" s="1">
        <v>41085</v>
      </c>
      <c r="H790" t="s">
        <v>202</v>
      </c>
      <c r="I790">
        <v>34</v>
      </c>
      <c r="J790">
        <v>6.97</v>
      </c>
      <c r="K790" s="36">
        <v>0</v>
      </c>
      <c r="L790" s="36">
        <v>3277.67</v>
      </c>
      <c r="M790">
        <v>0</v>
      </c>
      <c r="N790" t="s">
        <v>495</v>
      </c>
      <c r="O790" t="s">
        <v>495</v>
      </c>
      <c r="P790" t="s">
        <v>198</v>
      </c>
      <c r="Q790">
        <v>1</v>
      </c>
      <c r="R790" s="116">
        <f t="shared" si="84"/>
        <v>3277.67</v>
      </c>
      <c r="S790">
        <f t="shared" si="85"/>
        <v>22845.359899999999</v>
      </c>
      <c r="T790" t="str">
        <f t="shared" si="86"/>
        <v>10174108530VME</v>
      </c>
      <c r="U790" t="str">
        <f t="shared" si="87"/>
        <v>14108530VME</v>
      </c>
      <c r="V790" t="str">
        <f t="shared" si="88"/>
        <v>141085TDVME</v>
      </c>
      <c r="W790" t="str">
        <f t="shared" si="89"/>
        <v>101741085TDVME</v>
      </c>
      <c r="X790" t="str">
        <f t="shared" si="90"/>
        <v>0VME</v>
      </c>
    </row>
    <row r="791" spans="3:24" hidden="1" x14ac:dyDescent="0.2">
      <c r="C791">
        <v>1017</v>
      </c>
      <c r="D791" t="s">
        <v>199</v>
      </c>
      <c r="E791" t="s">
        <v>200</v>
      </c>
      <c r="F791" t="s">
        <v>633</v>
      </c>
      <c r="G791" s="1">
        <v>41085</v>
      </c>
      <c r="H791" t="s">
        <v>204</v>
      </c>
      <c r="I791">
        <v>34</v>
      </c>
      <c r="J791">
        <v>6.85</v>
      </c>
      <c r="K791" s="36">
        <v>150</v>
      </c>
      <c r="L791" s="36">
        <v>0</v>
      </c>
      <c r="M791">
        <v>0</v>
      </c>
      <c r="N791" t="s">
        <v>590</v>
      </c>
      <c r="O791" t="s">
        <v>590</v>
      </c>
      <c r="P791" t="s">
        <v>198</v>
      </c>
      <c r="Q791">
        <v>1</v>
      </c>
      <c r="R791" s="116">
        <f t="shared" si="84"/>
        <v>150</v>
      </c>
      <c r="S791">
        <f t="shared" si="85"/>
        <v>1027.5</v>
      </c>
      <c r="T791" t="str">
        <f t="shared" si="86"/>
        <v>10174108530CME</v>
      </c>
      <c r="U791" t="str">
        <f t="shared" si="87"/>
        <v>14108530CME</v>
      </c>
      <c r="V791" t="str">
        <f t="shared" si="88"/>
        <v>141085TDCME</v>
      </c>
      <c r="W791" t="str">
        <f t="shared" si="89"/>
        <v>101741085TDCME</v>
      </c>
      <c r="X791" t="str">
        <f t="shared" si="90"/>
        <v>0CME</v>
      </c>
    </row>
    <row r="792" spans="3:24" hidden="1" x14ac:dyDescent="0.2">
      <c r="C792">
        <v>1017</v>
      </c>
      <c r="D792" t="s">
        <v>199</v>
      </c>
      <c r="E792" t="s">
        <v>200</v>
      </c>
      <c r="F792" t="s">
        <v>633</v>
      </c>
      <c r="G792" s="1">
        <v>41085</v>
      </c>
      <c r="H792" t="s">
        <v>202</v>
      </c>
      <c r="I792">
        <v>34</v>
      </c>
      <c r="J792">
        <v>6.97</v>
      </c>
      <c r="K792" s="36">
        <v>0</v>
      </c>
      <c r="L792" s="36">
        <v>335</v>
      </c>
      <c r="M792">
        <v>0</v>
      </c>
      <c r="N792" t="s">
        <v>590</v>
      </c>
      <c r="O792" t="s">
        <v>590</v>
      </c>
      <c r="P792" t="s">
        <v>198</v>
      </c>
      <c r="Q792">
        <v>1</v>
      </c>
      <c r="R792" s="116">
        <f t="shared" si="84"/>
        <v>335</v>
      </c>
      <c r="S792">
        <f t="shared" si="85"/>
        <v>2334.9499999999998</v>
      </c>
      <c r="T792" t="str">
        <f t="shared" si="86"/>
        <v>10174108530VME</v>
      </c>
      <c r="U792" t="str">
        <f t="shared" si="87"/>
        <v>14108530VME</v>
      </c>
      <c r="V792" t="str">
        <f t="shared" si="88"/>
        <v>141085TDVME</v>
      </c>
      <c r="W792" t="str">
        <f t="shared" si="89"/>
        <v>101741085TDVME</v>
      </c>
      <c r="X792" t="str">
        <f t="shared" si="90"/>
        <v>0VME</v>
      </c>
    </row>
    <row r="793" spans="3:24" hidden="1" x14ac:dyDescent="0.2">
      <c r="C793">
        <v>1018</v>
      </c>
      <c r="D793" t="s">
        <v>199</v>
      </c>
      <c r="E793" t="s">
        <v>200</v>
      </c>
      <c r="F793" t="s">
        <v>831</v>
      </c>
      <c r="G793" s="1">
        <v>41085</v>
      </c>
      <c r="H793" t="s">
        <v>202</v>
      </c>
      <c r="I793">
        <v>34</v>
      </c>
      <c r="J793">
        <v>6.97</v>
      </c>
      <c r="K793" s="36">
        <v>0</v>
      </c>
      <c r="L793" s="36">
        <v>178.45</v>
      </c>
      <c r="M793">
        <v>0</v>
      </c>
      <c r="N793" t="s">
        <v>243</v>
      </c>
      <c r="O793" t="s">
        <v>243</v>
      </c>
      <c r="P793" t="s">
        <v>198</v>
      </c>
      <c r="Q793">
        <v>1</v>
      </c>
      <c r="R793" s="116">
        <f t="shared" si="84"/>
        <v>178.45</v>
      </c>
      <c r="S793">
        <f t="shared" si="85"/>
        <v>1243.7964999999999</v>
      </c>
      <c r="T793" t="str">
        <f t="shared" si="86"/>
        <v>10184108530VME</v>
      </c>
      <c r="U793" t="str">
        <f t="shared" si="87"/>
        <v>14108530VME</v>
      </c>
      <c r="V793" t="str">
        <f t="shared" si="88"/>
        <v>141085TDVME</v>
      </c>
      <c r="W793" t="str">
        <f t="shared" si="89"/>
        <v>101841085TDVME</v>
      </c>
      <c r="X793" t="str">
        <f t="shared" si="90"/>
        <v>0VME</v>
      </c>
    </row>
    <row r="794" spans="3:24" hidden="1" x14ac:dyDescent="0.2">
      <c r="C794">
        <v>1018</v>
      </c>
      <c r="D794" t="s">
        <v>199</v>
      </c>
      <c r="E794" t="s">
        <v>200</v>
      </c>
      <c r="F794" t="s">
        <v>844</v>
      </c>
      <c r="G794" s="1">
        <v>41085</v>
      </c>
      <c r="H794" t="s">
        <v>204</v>
      </c>
      <c r="I794">
        <v>34</v>
      </c>
      <c r="J794">
        <v>6.85</v>
      </c>
      <c r="K794" s="36">
        <v>3628.64</v>
      </c>
      <c r="L794" s="36">
        <v>0</v>
      </c>
      <c r="M794">
        <v>0</v>
      </c>
      <c r="N794" t="s">
        <v>243</v>
      </c>
      <c r="O794" t="s">
        <v>243</v>
      </c>
      <c r="P794" t="s">
        <v>198</v>
      </c>
      <c r="Q794">
        <v>1</v>
      </c>
      <c r="R794" s="116">
        <f t="shared" si="84"/>
        <v>3628.64</v>
      </c>
      <c r="S794">
        <f t="shared" si="85"/>
        <v>24856.183999999997</v>
      </c>
      <c r="T794" t="str">
        <f t="shared" si="86"/>
        <v>10184108530CME</v>
      </c>
      <c r="U794" t="str">
        <f t="shared" si="87"/>
        <v>14108530CME</v>
      </c>
      <c r="V794" t="str">
        <f t="shared" si="88"/>
        <v>141085TDCME</v>
      </c>
      <c r="W794" t="str">
        <f t="shared" si="89"/>
        <v>101841085TDCME</v>
      </c>
      <c r="X794" t="str">
        <f t="shared" si="90"/>
        <v>0CME</v>
      </c>
    </row>
    <row r="795" spans="3:24" hidden="1" x14ac:dyDescent="0.2">
      <c r="C795">
        <v>1018</v>
      </c>
      <c r="D795" t="s">
        <v>199</v>
      </c>
      <c r="E795" t="s">
        <v>226</v>
      </c>
      <c r="F795" t="s">
        <v>634</v>
      </c>
      <c r="G795" s="1">
        <v>41085</v>
      </c>
      <c r="H795" t="s">
        <v>202</v>
      </c>
      <c r="I795">
        <v>34</v>
      </c>
      <c r="J795">
        <v>6.9649999999999999</v>
      </c>
      <c r="K795" s="36">
        <v>0</v>
      </c>
      <c r="L795" s="36">
        <v>3200</v>
      </c>
      <c r="M795">
        <v>0</v>
      </c>
      <c r="N795" t="s">
        <v>243</v>
      </c>
      <c r="O795" t="s">
        <v>243</v>
      </c>
      <c r="P795" t="s">
        <v>198</v>
      </c>
      <c r="Q795">
        <v>1</v>
      </c>
      <c r="R795" s="116">
        <f t="shared" si="84"/>
        <v>3200</v>
      </c>
      <c r="S795">
        <f t="shared" si="85"/>
        <v>22288</v>
      </c>
      <c r="T795" t="str">
        <f t="shared" si="86"/>
        <v>10184108531VME</v>
      </c>
      <c r="U795" t="str">
        <f t="shared" si="87"/>
        <v>14108531VME</v>
      </c>
      <c r="V795" t="str">
        <f t="shared" si="88"/>
        <v>141085TDVME</v>
      </c>
      <c r="W795" t="str">
        <f t="shared" si="89"/>
        <v>101841085TDVME</v>
      </c>
      <c r="X795" t="str">
        <f t="shared" si="90"/>
        <v>0VME</v>
      </c>
    </row>
    <row r="796" spans="3:24" hidden="1" x14ac:dyDescent="0.2">
      <c r="C796">
        <v>1018</v>
      </c>
      <c r="D796" t="s">
        <v>199</v>
      </c>
      <c r="E796" t="s">
        <v>226</v>
      </c>
      <c r="F796" t="s">
        <v>887</v>
      </c>
      <c r="G796" s="1">
        <v>41085</v>
      </c>
      <c r="H796" t="s">
        <v>204</v>
      </c>
      <c r="I796">
        <v>34</v>
      </c>
      <c r="J796">
        <v>6.94</v>
      </c>
      <c r="K796" s="36">
        <v>4000</v>
      </c>
      <c r="L796" s="36">
        <v>0</v>
      </c>
      <c r="M796">
        <v>0</v>
      </c>
      <c r="N796" t="s">
        <v>243</v>
      </c>
      <c r="O796" t="s">
        <v>243</v>
      </c>
      <c r="P796" t="s">
        <v>198</v>
      </c>
      <c r="Q796">
        <v>1</v>
      </c>
      <c r="R796" s="116">
        <f t="shared" si="84"/>
        <v>4000</v>
      </c>
      <c r="S796">
        <f t="shared" si="85"/>
        <v>27760</v>
      </c>
      <c r="T796" t="str">
        <f t="shared" si="86"/>
        <v>10184108531CME</v>
      </c>
      <c r="U796" t="str">
        <f t="shared" si="87"/>
        <v>14108531CME</v>
      </c>
      <c r="V796" t="str">
        <f t="shared" si="88"/>
        <v>141085TDCME</v>
      </c>
      <c r="W796" t="str">
        <f t="shared" si="89"/>
        <v>101841085TDCME</v>
      </c>
      <c r="X796" t="str">
        <f t="shared" si="90"/>
        <v>0CME</v>
      </c>
    </row>
    <row r="797" spans="3:24" hidden="1" x14ac:dyDescent="0.2">
      <c r="C797">
        <v>1018</v>
      </c>
      <c r="D797" t="s">
        <v>199</v>
      </c>
      <c r="E797" t="s">
        <v>226</v>
      </c>
      <c r="F797" t="s">
        <v>214</v>
      </c>
      <c r="G797" s="1">
        <v>41085</v>
      </c>
      <c r="H797" t="s">
        <v>204</v>
      </c>
      <c r="I797">
        <v>34</v>
      </c>
      <c r="J797">
        <v>6.89</v>
      </c>
      <c r="K797" s="36">
        <v>15000</v>
      </c>
      <c r="L797" s="36">
        <v>0</v>
      </c>
      <c r="M797">
        <v>0</v>
      </c>
      <c r="N797" t="s">
        <v>243</v>
      </c>
      <c r="O797" t="s">
        <v>243</v>
      </c>
      <c r="P797" t="s">
        <v>198</v>
      </c>
      <c r="Q797">
        <v>1</v>
      </c>
      <c r="R797" s="116">
        <f t="shared" si="84"/>
        <v>15000</v>
      </c>
      <c r="S797">
        <f t="shared" si="85"/>
        <v>103350</v>
      </c>
      <c r="T797" t="str">
        <f t="shared" si="86"/>
        <v>10184108531CME</v>
      </c>
      <c r="U797" t="str">
        <f t="shared" si="87"/>
        <v>14108531CME</v>
      </c>
      <c r="V797" t="str">
        <f t="shared" si="88"/>
        <v>141085TDCME</v>
      </c>
      <c r="W797" t="str">
        <f t="shared" si="89"/>
        <v>101841085TDCME</v>
      </c>
      <c r="X797" t="str">
        <f t="shared" si="90"/>
        <v>0CME</v>
      </c>
    </row>
    <row r="798" spans="3:24" hidden="1" x14ac:dyDescent="0.2">
      <c r="C798">
        <v>1018</v>
      </c>
      <c r="D798" t="s">
        <v>199</v>
      </c>
      <c r="E798" t="s">
        <v>227</v>
      </c>
      <c r="F798" t="s">
        <v>201</v>
      </c>
      <c r="G798" s="1">
        <v>41085</v>
      </c>
      <c r="H798" t="s">
        <v>1068</v>
      </c>
      <c r="I798">
        <v>34</v>
      </c>
      <c r="J798">
        <v>6.9595000000000002</v>
      </c>
      <c r="K798" s="36">
        <v>0</v>
      </c>
      <c r="L798" s="36">
        <v>1000000</v>
      </c>
      <c r="M798">
        <v>1009</v>
      </c>
      <c r="N798" t="s">
        <v>243</v>
      </c>
      <c r="O798" t="s">
        <v>243</v>
      </c>
      <c r="P798" t="s">
        <v>198</v>
      </c>
      <c r="Q798">
        <v>1</v>
      </c>
      <c r="R798" s="116">
        <f t="shared" si="84"/>
        <v>1000000</v>
      </c>
      <c r="S798">
        <f t="shared" si="85"/>
        <v>6959500</v>
      </c>
      <c r="T798" t="str">
        <f t="shared" si="86"/>
        <v>10184108532vME</v>
      </c>
      <c r="U798" t="str">
        <f t="shared" si="87"/>
        <v>14108532vME</v>
      </c>
      <c r="V798" t="str">
        <f t="shared" si="88"/>
        <v>141085TDvME</v>
      </c>
      <c r="W798" t="str">
        <f t="shared" si="89"/>
        <v>101841085TDvME</v>
      </c>
      <c r="X798" t="str">
        <f t="shared" si="90"/>
        <v>1009vME</v>
      </c>
    </row>
    <row r="799" spans="3:24" hidden="1" x14ac:dyDescent="0.2">
      <c r="C799">
        <v>1018</v>
      </c>
      <c r="D799" t="s">
        <v>199</v>
      </c>
      <c r="E799" t="s">
        <v>200</v>
      </c>
      <c r="F799" t="s">
        <v>886</v>
      </c>
      <c r="G799" s="1">
        <v>41085</v>
      </c>
      <c r="H799" t="s">
        <v>204</v>
      </c>
      <c r="I799">
        <v>34</v>
      </c>
      <c r="J799">
        <v>6.85</v>
      </c>
      <c r="K799" s="36">
        <v>15802.69</v>
      </c>
      <c r="L799" s="36">
        <v>0</v>
      </c>
      <c r="M799">
        <v>0</v>
      </c>
      <c r="N799" t="s">
        <v>243</v>
      </c>
      <c r="O799" t="s">
        <v>243</v>
      </c>
      <c r="P799" t="s">
        <v>473</v>
      </c>
      <c r="Q799">
        <v>1</v>
      </c>
      <c r="R799" s="116">
        <f t="shared" si="84"/>
        <v>15802.69</v>
      </c>
      <c r="S799">
        <f t="shared" si="85"/>
        <v>108248.4265</v>
      </c>
      <c r="T799" t="str">
        <f t="shared" si="86"/>
        <v>10184108530CME</v>
      </c>
      <c r="U799" t="str">
        <f t="shared" si="87"/>
        <v>14108530CME</v>
      </c>
      <c r="V799" t="str">
        <f t="shared" si="88"/>
        <v>141085TDCME</v>
      </c>
      <c r="W799" t="str">
        <f t="shared" si="89"/>
        <v>101841085TDCME</v>
      </c>
      <c r="X799" t="str">
        <f t="shared" si="90"/>
        <v>0CME</v>
      </c>
    </row>
    <row r="800" spans="3:24" hidden="1" x14ac:dyDescent="0.2">
      <c r="C800">
        <v>1018</v>
      </c>
      <c r="D800" t="s">
        <v>199</v>
      </c>
      <c r="E800" t="s">
        <v>200</v>
      </c>
      <c r="F800" t="s">
        <v>865</v>
      </c>
      <c r="G800" s="1">
        <v>41085</v>
      </c>
      <c r="H800" t="s">
        <v>202</v>
      </c>
      <c r="I800">
        <v>34</v>
      </c>
      <c r="J800">
        <v>6.97</v>
      </c>
      <c r="K800" s="36">
        <v>0</v>
      </c>
      <c r="L800" s="36">
        <v>3720.02</v>
      </c>
      <c r="M800">
        <v>0</v>
      </c>
      <c r="N800" t="s">
        <v>348</v>
      </c>
      <c r="O800" t="s">
        <v>348</v>
      </c>
      <c r="P800" t="s">
        <v>198</v>
      </c>
      <c r="Q800">
        <v>1</v>
      </c>
      <c r="R800" s="116">
        <f t="shared" si="84"/>
        <v>3720.02</v>
      </c>
      <c r="S800">
        <f t="shared" si="85"/>
        <v>25928.539399999998</v>
      </c>
      <c r="T800" t="str">
        <f t="shared" si="86"/>
        <v>10184108530VME</v>
      </c>
      <c r="U800" t="str">
        <f t="shared" si="87"/>
        <v>14108530VME</v>
      </c>
      <c r="V800" t="str">
        <f t="shared" si="88"/>
        <v>141085TDVME</v>
      </c>
      <c r="W800" t="str">
        <f t="shared" si="89"/>
        <v>101841085TDVME</v>
      </c>
      <c r="X800" t="str">
        <f t="shared" si="90"/>
        <v>0VME</v>
      </c>
    </row>
    <row r="801" spans="3:24" hidden="1" x14ac:dyDescent="0.2">
      <c r="C801">
        <v>1018</v>
      </c>
      <c r="D801" t="s">
        <v>199</v>
      </c>
      <c r="E801" t="s">
        <v>200</v>
      </c>
      <c r="F801" t="s">
        <v>806</v>
      </c>
      <c r="G801" s="1">
        <v>41085</v>
      </c>
      <c r="H801" t="s">
        <v>204</v>
      </c>
      <c r="I801">
        <v>34</v>
      </c>
      <c r="J801">
        <v>6.85</v>
      </c>
      <c r="K801" s="36">
        <v>6155.24</v>
      </c>
      <c r="L801" s="36">
        <v>0</v>
      </c>
      <c r="M801">
        <v>0</v>
      </c>
      <c r="N801" t="s">
        <v>348</v>
      </c>
      <c r="O801" t="s">
        <v>348</v>
      </c>
      <c r="P801" t="s">
        <v>198</v>
      </c>
      <c r="Q801">
        <v>1</v>
      </c>
      <c r="R801" s="116">
        <f t="shared" si="84"/>
        <v>6155.24</v>
      </c>
      <c r="S801">
        <f t="shared" si="85"/>
        <v>42163.393999999993</v>
      </c>
      <c r="T801" t="str">
        <f t="shared" si="86"/>
        <v>10184108530CME</v>
      </c>
      <c r="U801" t="str">
        <f t="shared" si="87"/>
        <v>14108530CME</v>
      </c>
      <c r="V801" t="str">
        <f t="shared" si="88"/>
        <v>141085TDCME</v>
      </c>
      <c r="W801" t="str">
        <f t="shared" si="89"/>
        <v>101841085TDCME</v>
      </c>
      <c r="X801" t="str">
        <f t="shared" si="90"/>
        <v>0CME</v>
      </c>
    </row>
    <row r="802" spans="3:24" hidden="1" x14ac:dyDescent="0.2">
      <c r="C802">
        <v>1018</v>
      </c>
      <c r="D802" t="s">
        <v>199</v>
      </c>
      <c r="E802" t="s">
        <v>226</v>
      </c>
      <c r="F802" t="s">
        <v>635</v>
      </c>
      <c r="G802" s="1">
        <v>41085</v>
      </c>
      <c r="H802" t="s">
        <v>202</v>
      </c>
      <c r="I802">
        <v>34</v>
      </c>
      <c r="J802">
        <v>6.9630000000000001</v>
      </c>
      <c r="K802" s="36">
        <v>0</v>
      </c>
      <c r="L802" s="36">
        <v>16000</v>
      </c>
      <c r="M802">
        <v>0</v>
      </c>
      <c r="N802" t="s">
        <v>348</v>
      </c>
      <c r="O802" t="s">
        <v>348</v>
      </c>
      <c r="P802" t="s">
        <v>198</v>
      </c>
      <c r="Q802">
        <v>1</v>
      </c>
      <c r="R802" s="116">
        <f t="shared" si="84"/>
        <v>16000</v>
      </c>
      <c r="S802">
        <f t="shared" si="85"/>
        <v>111408</v>
      </c>
      <c r="T802" t="str">
        <f t="shared" si="86"/>
        <v>10184108531VME</v>
      </c>
      <c r="U802" t="str">
        <f t="shared" si="87"/>
        <v>14108531VME</v>
      </c>
      <c r="V802" t="str">
        <f t="shared" si="88"/>
        <v>141085TDVME</v>
      </c>
      <c r="W802" t="str">
        <f t="shared" si="89"/>
        <v>101841085TDVME</v>
      </c>
      <c r="X802" t="str">
        <f t="shared" si="90"/>
        <v>0VME</v>
      </c>
    </row>
    <row r="803" spans="3:24" hidden="1" x14ac:dyDescent="0.2">
      <c r="C803">
        <v>1018</v>
      </c>
      <c r="D803" t="s">
        <v>199</v>
      </c>
      <c r="E803" t="s">
        <v>226</v>
      </c>
      <c r="F803" t="s">
        <v>888</v>
      </c>
      <c r="G803" s="1">
        <v>41085</v>
      </c>
      <c r="H803" t="s">
        <v>204</v>
      </c>
      <c r="I803">
        <v>34</v>
      </c>
      <c r="J803">
        <v>6.9450000000000003</v>
      </c>
      <c r="K803" s="36">
        <v>10000</v>
      </c>
      <c r="L803" s="36">
        <v>0</v>
      </c>
      <c r="M803">
        <v>0</v>
      </c>
      <c r="N803" t="s">
        <v>348</v>
      </c>
      <c r="O803" t="s">
        <v>348</v>
      </c>
      <c r="P803" t="s">
        <v>198</v>
      </c>
      <c r="Q803">
        <v>1</v>
      </c>
      <c r="R803" s="116">
        <f t="shared" si="84"/>
        <v>10000</v>
      </c>
      <c r="S803">
        <f t="shared" si="85"/>
        <v>69450</v>
      </c>
      <c r="T803" t="str">
        <f t="shared" si="86"/>
        <v>10184108531CME</v>
      </c>
      <c r="U803" t="str">
        <f t="shared" si="87"/>
        <v>14108531CME</v>
      </c>
      <c r="V803" t="str">
        <f t="shared" si="88"/>
        <v>141085TDCME</v>
      </c>
      <c r="W803" t="str">
        <f t="shared" si="89"/>
        <v>101841085TDCME</v>
      </c>
      <c r="X803" t="str">
        <f t="shared" si="90"/>
        <v>0CME</v>
      </c>
    </row>
    <row r="804" spans="3:24" hidden="1" x14ac:dyDescent="0.2">
      <c r="C804">
        <v>1018</v>
      </c>
      <c r="D804" t="s">
        <v>199</v>
      </c>
      <c r="E804" t="s">
        <v>200</v>
      </c>
      <c r="F804" t="s">
        <v>832</v>
      </c>
      <c r="G804" s="1">
        <v>41085</v>
      </c>
      <c r="H804" t="s">
        <v>202</v>
      </c>
      <c r="I804">
        <v>34</v>
      </c>
      <c r="J804">
        <v>6.97</v>
      </c>
      <c r="K804" s="36">
        <v>0</v>
      </c>
      <c r="L804" s="36">
        <v>32.200000000000003</v>
      </c>
      <c r="M804">
        <v>0</v>
      </c>
      <c r="N804" t="s">
        <v>348</v>
      </c>
      <c r="O804" t="s">
        <v>348</v>
      </c>
      <c r="P804" t="s">
        <v>495</v>
      </c>
      <c r="Q804">
        <v>1</v>
      </c>
      <c r="R804" s="116">
        <f t="shared" si="84"/>
        <v>32.200000000000003</v>
      </c>
      <c r="S804">
        <f t="shared" si="85"/>
        <v>224.43400000000003</v>
      </c>
      <c r="T804" t="str">
        <f t="shared" si="86"/>
        <v>10184108530VME</v>
      </c>
      <c r="U804" t="str">
        <f t="shared" si="87"/>
        <v>14108530VME</v>
      </c>
      <c r="V804" t="str">
        <f t="shared" si="88"/>
        <v>141085TDVME</v>
      </c>
      <c r="W804" t="str">
        <f t="shared" si="89"/>
        <v>101841085TDVME</v>
      </c>
      <c r="X804" t="str">
        <f t="shared" si="90"/>
        <v>0VME</v>
      </c>
    </row>
    <row r="805" spans="3:24" hidden="1" x14ac:dyDescent="0.2">
      <c r="C805">
        <v>1018</v>
      </c>
      <c r="D805" t="s">
        <v>199</v>
      </c>
      <c r="E805" t="s">
        <v>200</v>
      </c>
      <c r="F805" t="s">
        <v>889</v>
      </c>
      <c r="G805" s="1">
        <v>41085</v>
      </c>
      <c r="H805" t="s">
        <v>204</v>
      </c>
      <c r="I805">
        <v>34</v>
      </c>
      <c r="J805">
        <v>6.85</v>
      </c>
      <c r="K805" s="36">
        <v>672.2</v>
      </c>
      <c r="L805" s="36">
        <v>0</v>
      </c>
      <c r="M805">
        <v>0</v>
      </c>
      <c r="N805" t="s">
        <v>348</v>
      </c>
      <c r="O805" t="s">
        <v>348</v>
      </c>
      <c r="P805" t="s">
        <v>495</v>
      </c>
      <c r="Q805">
        <v>1</v>
      </c>
      <c r="R805" s="116">
        <f t="shared" si="84"/>
        <v>672.2</v>
      </c>
      <c r="S805">
        <f t="shared" si="85"/>
        <v>4604.57</v>
      </c>
      <c r="T805" t="str">
        <f t="shared" si="86"/>
        <v>10184108530CME</v>
      </c>
      <c r="U805" t="str">
        <f t="shared" si="87"/>
        <v>14108530CME</v>
      </c>
      <c r="V805" t="str">
        <f t="shared" si="88"/>
        <v>141085TDCME</v>
      </c>
      <c r="W805" t="str">
        <f t="shared" si="89"/>
        <v>101841085TDCME</v>
      </c>
      <c r="X805" t="str">
        <f t="shared" si="90"/>
        <v>0CME</v>
      </c>
    </row>
    <row r="806" spans="3:24" hidden="1" x14ac:dyDescent="0.2">
      <c r="C806">
        <v>1018</v>
      </c>
      <c r="D806" t="s">
        <v>199</v>
      </c>
      <c r="E806" t="s">
        <v>200</v>
      </c>
      <c r="F806" t="s">
        <v>890</v>
      </c>
      <c r="G806" s="1">
        <v>41085</v>
      </c>
      <c r="H806" t="s">
        <v>202</v>
      </c>
      <c r="I806">
        <v>34</v>
      </c>
      <c r="J806">
        <v>6.97</v>
      </c>
      <c r="K806" s="36">
        <v>0</v>
      </c>
      <c r="L806" s="36">
        <v>18912.830000000002</v>
      </c>
      <c r="M806">
        <v>0</v>
      </c>
      <c r="N806" t="s">
        <v>430</v>
      </c>
      <c r="O806" t="s">
        <v>430</v>
      </c>
      <c r="P806" t="s">
        <v>198</v>
      </c>
      <c r="Q806">
        <v>1</v>
      </c>
      <c r="R806" s="116">
        <f t="shared" si="84"/>
        <v>18912.830000000002</v>
      </c>
      <c r="S806">
        <f t="shared" si="85"/>
        <v>131822.42509999999</v>
      </c>
      <c r="T806" t="str">
        <f t="shared" si="86"/>
        <v>10184108530VME</v>
      </c>
      <c r="U806" t="str">
        <f t="shared" si="87"/>
        <v>14108530VME</v>
      </c>
      <c r="V806" t="str">
        <f t="shared" si="88"/>
        <v>141085TDVME</v>
      </c>
      <c r="W806" t="str">
        <f t="shared" si="89"/>
        <v>101841085TDVME</v>
      </c>
      <c r="X806" t="str">
        <f t="shared" si="90"/>
        <v>0VME</v>
      </c>
    </row>
    <row r="807" spans="3:24" hidden="1" x14ac:dyDescent="0.2">
      <c r="C807">
        <v>1018</v>
      </c>
      <c r="D807" t="s">
        <v>199</v>
      </c>
      <c r="E807" t="s">
        <v>200</v>
      </c>
      <c r="F807" t="s">
        <v>891</v>
      </c>
      <c r="G807" s="1">
        <v>41085</v>
      </c>
      <c r="H807" t="s">
        <v>204</v>
      </c>
      <c r="I807">
        <v>34</v>
      </c>
      <c r="J807">
        <v>6.85</v>
      </c>
      <c r="K807" s="36">
        <v>1.35</v>
      </c>
      <c r="L807" s="36">
        <v>0</v>
      </c>
      <c r="M807">
        <v>0</v>
      </c>
      <c r="N807" t="s">
        <v>430</v>
      </c>
      <c r="O807" t="s">
        <v>430</v>
      </c>
      <c r="P807" t="s">
        <v>198</v>
      </c>
      <c r="Q807">
        <v>1</v>
      </c>
      <c r="R807" s="116">
        <f t="shared" si="84"/>
        <v>1.35</v>
      </c>
      <c r="S807">
        <f t="shared" si="85"/>
        <v>9.2475000000000005</v>
      </c>
      <c r="T807" t="str">
        <f t="shared" si="86"/>
        <v>10184108530CME</v>
      </c>
      <c r="U807" t="str">
        <f t="shared" si="87"/>
        <v>14108530CME</v>
      </c>
      <c r="V807" t="str">
        <f t="shared" si="88"/>
        <v>141085TDCME</v>
      </c>
      <c r="W807" t="str">
        <f t="shared" si="89"/>
        <v>101841085TDCME</v>
      </c>
      <c r="X807" t="str">
        <f t="shared" si="90"/>
        <v>0CME</v>
      </c>
    </row>
    <row r="808" spans="3:24" hidden="1" x14ac:dyDescent="0.2">
      <c r="C808">
        <v>1018</v>
      </c>
      <c r="D808" t="s">
        <v>199</v>
      </c>
      <c r="E808" t="s">
        <v>200</v>
      </c>
      <c r="F808" t="s">
        <v>636</v>
      </c>
      <c r="G808" s="1">
        <v>41085</v>
      </c>
      <c r="H808" t="s">
        <v>202</v>
      </c>
      <c r="I808">
        <v>34</v>
      </c>
      <c r="J808">
        <v>6.97</v>
      </c>
      <c r="K808" s="36">
        <v>0</v>
      </c>
      <c r="L808" s="36">
        <v>20</v>
      </c>
      <c r="M808">
        <v>0</v>
      </c>
      <c r="N808" t="s">
        <v>473</v>
      </c>
      <c r="O808" t="s">
        <v>473</v>
      </c>
      <c r="P808" t="s">
        <v>198</v>
      </c>
      <c r="Q808">
        <v>1</v>
      </c>
      <c r="R808" s="116">
        <f t="shared" si="84"/>
        <v>20</v>
      </c>
      <c r="S808">
        <f t="shared" si="85"/>
        <v>139.4</v>
      </c>
      <c r="T808" t="str">
        <f t="shared" si="86"/>
        <v>10184108530VME</v>
      </c>
      <c r="U808" t="str">
        <f t="shared" si="87"/>
        <v>14108530VME</v>
      </c>
      <c r="V808" t="str">
        <f t="shared" si="88"/>
        <v>141085TDVME</v>
      </c>
      <c r="W808" t="str">
        <f t="shared" si="89"/>
        <v>101841085TDVME</v>
      </c>
      <c r="X808" t="str">
        <f t="shared" si="90"/>
        <v>0VME</v>
      </c>
    </row>
    <row r="809" spans="3:24" hidden="1" x14ac:dyDescent="0.2">
      <c r="C809">
        <v>1018</v>
      </c>
      <c r="D809" t="s">
        <v>199</v>
      </c>
      <c r="E809" t="s">
        <v>200</v>
      </c>
      <c r="F809" t="s">
        <v>804</v>
      </c>
      <c r="G809" s="1">
        <v>41085</v>
      </c>
      <c r="H809" t="s">
        <v>202</v>
      </c>
      <c r="I809">
        <v>34</v>
      </c>
      <c r="J809">
        <v>6.97</v>
      </c>
      <c r="K809" s="36">
        <v>0</v>
      </c>
      <c r="L809" s="36">
        <v>5855.88</v>
      </c>
      <c r="M809">
        <v>0</v>
      </c>
      <c r="N809" t="s">
        <v>495</v>
      </c>
      <c r="O809" t="s">
        <v>495</v>
      </c>
      <c r="P809" t="s">
        <v>198</v>
      </c>
      <c r="Q809">
        <v>1</v>
      </c>
      <c r="R809" s="116">
        <f t="shared" si="84"/>
        <v>5855.88</v>
      </c>
      <c r="S809">
        <f t="shared" si="85"/>
        <v>40815.4836</v>
      </c>
      <c r="T809" t="str">
        <f t="shared" si="86"/>
        <v>10184108530VME</v>
      </c>
      <c r="U809" t="str">
        <f t="shared" si="87"/>
        <v>14108530VME</v>
      </c>
      <c r="V809" t="str">
        <f t="shared" si="88"/>
        <v>141085TDVME</v>
      </c>
      <c r="W809" t="str">
        <f t="shared" si="89"/>
        <v>101841085TDVME</v>
      </c>
      <c r="X809" t="str">
        <f t="shared" si="90"/>
        <v>0VME</v>
      </c>
    </row>
    <row r="810" spans="3:24" hidden="1" x14ac:dyDescent="0.2">
      <c r="C810">
        <v>1018</v>
      </c>
      <c r="D810" t="s">
        <v>199</v>
      </c>
      <c r="E810" t="s">
        <v>200</v>
      </c>
      <c r="F810" t="s">
        <v>845</v>
      </c>
      <c r="G810" s="1">
        <v>41085</v>
      </c>
      <c r="H810" t="s">
        <v>204</v>
      </c>
      <c r="I810">
        <v>34</v>
      </c>
      <c r="J810">
        <v>6.85</v>
      </c>
      <c r="K810" s="36">
        <v>54375.59</v>
      </c>
      <c r="L810" s="36">
        <v>0</v>
      </c>
      <c r="M810">
        <v>0</v>
      </c>
      <c r="N810" t="s">
        <v>495</v>
      </c>
      <c r="O810" t="s">
        <v>495</v>
      </c>
      <c r="P810" t="s">
        <v>198</v>
      </c>
      <c r="Q810">
        <v>1</v>
      </c>
      <c r="R810" s="116">
        <f t="shared" si="84"/>
        <v>54375.59</v>
      </c>
      <c r="S810">
        <f t="shared" si="85"/>
        <v>372472.79149999993</v>
      </c>
      <c r="T810" t="str">
        <f t="shared" si="86"/>
        <v>10184108530CME</v>
      </c>
      <c r="U810" t="str">
        <f t="shared" si="87"/>
        <v>14108530CME</v>
      </c>
      <c r="V810" t="str">
        <f t="shared" si="88"/>
        <v>141085TDCME</v>
      </c>
      <c r="W810" t="str">
        <f t="shared" si="89"/>
        <v>101841085TDCME</v>
      </c>
      <c r="X810" t="str">
        <f t="shared" si="90"/>
        <v>0CME</v>
      </c>
    </row>
    <row r="811" spans="3:24" hidden="1" x14ac:dyDescent="0.2">
      <c r="C811">
        <v>1018</v>
      </c>
      <c r="D811" t="s">
        <v>199</v>
      </c>
      <c r="E811" t="s">
        <v>226</v>
      </c>
      <c r="F811" t="s">
        <v>637</v>
      </c>
      <c r="G811" s="1">
        <v>41085</v>
      </c>
      <c r="H811" t="s">
        <v>202</v>
      </c>
      <c r="I811">
        <v>34</v>
      </c>
      <c r="J811">
        <v>6.96</v>
      </c>
      <c r="K811" s="36">
        <v>0</v>
      </c>
      <c r="L811" s="36">
        <v>2005</v>
      </c>
      <c r="M811">
        <v>0</v>
      </c>
      <c r="N811" t="s">
        <v>495</v>
      </c>
      <c r="O811" t="s">
        <v>495</v>
      </c>
      <c r="P811" t="s">
        <v>198</v>
      </c>
      <c r="Q811">
        <v>1</v>
      </c>
      <c r="R811" s="116">
        <f t="shared" si="84"/>
        <v>2005</v>
      </c>
      <c r="S811">
        <f t="shared" si="85"/>
        <v>13954.8</v>
      </c>
      <c r="T811" t="str">
        <f t="shared" si="86"/>
        <v>10184108531VME</v>
      </c>
      <c r="U811" t="str">
        <f t="shared" si="87"/>
        <v>14108531VME</v>
      </c>
      <c r="V811" t="str">
        <f t="shared" si="88"/>
        <v>141085TDVME</v>
      </c>
      <c r="W811" t="str">
        <f t="shared" si="89"/>
        <v>101841085TDVME</v>
      </c>
      <c r="X811" t="str">
        <f t="shared" si="90"/>
        <v>0VME</v>
      </c>
    </row>
    <row r="812" spans="3:24" hidden="1" x14ac:dyDescent="0.2">
      <c r="C812">
        <v>1018</v>
      </c>
      <c r="D812" t="s">
        <v>199</v>
      </c>
      <c r="E812" t="s">
        <v>226</v>
      </c>
      <c r="F812" t="s">
        <v>731</v>
      </c>
      <c r="G812" s="1">
        <v>41085</v>
      </c>
      <c r="H812" t="s">
        <v>204</v>
      </c>
      <c r="I812">
        <v>34</v>
      </c>
      <c r="J812">
        <v>6.9450000000000003</v>
      </c>
      <c r="K812" s="36">
        <v>70000</v>
      </c>
      <c r="L812" s="36">
        <v>0</v>
      </c>
      <c r="M812">
        <v>0</v>
      </c>
      <c r="N812" t="s">
        <v>495</v>
      </c>
      <c r="O812" t="s">
        <v>495</v>
      </c>
      <c r="P812" t="s">
        <v>198</v>
      </c>
      <c r="Q812">
        <v>1</v>
      </c>
      <c r="R812" s="116">
        <f t="shared" si="84"/>
        <v>70000</v>
      </c>
      <c r="S812">
        <f t="shared" si="85"/>
        <v>486150</v>
      </c>
      <c r="T812" t="str">
        <f t="shared" si="86"/>
        <v>10184108531CME</v>
      </c>
      <c r="U812" t="str">
        <f t="shared" si="87"/>
        <v>14108531CME</v>
      </c>
      <c r="V812" t="str">
        <f t="shared" si="88"/>
        <v>141085TDCME</v>
      </c>
      <c r="W812" t="str">
        <f t="shared" si="89"/>
        <v>101841085TDCME</v>
      </c>
      <c r="X812" t="str">
        <f t="shared" si="90"/>
        <v>0CME</v>
      </c>
    </row>
    <row r="813" spans="3:24" hidden="1" x14ac:dyDescent="0.2">
      <c r="C813">
        <v>1018</v>
      </c>
      <c r="D813" t="s">
        <v>199</v>
      </c>
      <c r="E813" t="s">
        <v>226</v>
      </c>
      <c r="F813" t="s">
        <v>807</v>
      </c>
      <c r="G813" s="1">
        <v>41085</v>
      </c>
      <c r="H813" t="s">
        <v>204</v>
      </c>
      <c r="I813">
        <v>34</v>
      </c>
      <c r="J813">
        <v>6.9459999999999997</v>
      </c>
      <c r="K813" s="36">
        <v>61750</v>
      </c>
      <c r="L813" s="36">
        <v>0</v>
      </c>
      <c r="M813">
        <v>0</v>
      </c>
      <c r="N813" t="s">
        <v>495</v>
      </c>
      <c r="O813" t="s">
        <v>495</v>
      </c>
      <c r="P813" t="s">
        <v>198</v>
      </c>
      <c r="Q813">
        <v>1</v>
      </c>
      <c r="R813" s="116">
        <f t="shared" si="84"/>
        <v>61750</v>
      </c>
      <c r="S813">
        <f t="shared" si="85"/>
        <v>428915.5</v>
      </c>
      <c r="T813" t="str">
        <f t="shared" si="86"/>
        <v>10184108531CME</v>
      </c>
      <c r="U813" t="str">
        <f t="shared" si="87"/>
        <v>14108531CME</v>
      </c>
      <c r="V813" t="str">
        <f t="shared" si="88"/>
        <v>141085TDCME</v>
      </c>
      <c r="W813" t="str">
        <f t="shared" si="89"/>
        <v>101841085TDCME</v>
      </c>
      <c r="X813" t="str">
        <f t="shared" si="90"/>
        <v>0CME</v>
      </c>
    </row>
    <row r="814" spans="3:24" hidden="1" x14ac:dyDescent="0.2">
      <c r="C814">
        <v>1018</v>
      </c>
      <c r="D814" t="s">
        <v>199</v>
      </c>
      <c r="E814" t="s">
        <v>200</v>
      </c>
      <c r="F814" t="s">
        <v>638</v>
      </c>
      <c r="G814" s="1">
        <v>41085</v>
      </c>
      <c r="H814" t="s">
        <v>202</v>
      </c>
      <c r="I814">
        <v>34</v>
      </c>
      <c r="J814">
        <v>6.97</v>
      </c>
      <c r="K814" s="36">
        <v>0</v>
      </c>
      <c r="L814" s="36">
        <v>2260</v>
      </c>
      <c r="M814">
        <v>0</v>
      </c>
      <c r="N814" t="s">
        <v>590</v>
      </c>
      <c r="O814" t="s">
        <v>590</v>
      </c>
      <c r="P814" t="s">
        <v>198</v>
      </c>
      <c r="Q814">
        <v>1</v>
      </c>
      <c r="R814" s="116">
        <f t="shared" si="84"/>
        <v>2260</v>
      </c>
      <c r="S814">
        <f t="shared" si="85"/>
        <v>15752.199999999999</v>
      </c>
      <c r="T814" t="str">
        <f t="shared" si="86"/>
        <v>10184108530VME</v>
      </c>
      <c r="U814" t="str">
        <f t="shared" si="87"/>
        <v>14108530VME</v>
      </c>
      <c r="V814" t="str">
        <f t="shared" si="88"/>
        <v>141085TDVME</v>
      </c>
      <c r="W814" t="str">
        <f t="shared" si="89"/>
        <v>101841085TDVME</v>
      </c>
      <c r="X814" t="str">
        <f t="shared" si="90"/>
        <v>0VME</v>
      </c>
    </row>
    <row r="815" spans="3:24" hidden="1" x14ac:dyDescent="0.2">
      <c r="C815">
        <v>1018</v>
      </c>
      <c r="D815" t="s">
        <v>199</v>
      </c>
      <c r="E815" t="s">
        <v>200</v>
      </c>
      <c r="F815" t="s">
        <v>790</v>
      </c>
      <c r="G815" s="1">
        <v>41085</v>
      </c>
      <c r="H815" t="s">
        <v>204</v>
      </c>
      <c r="I815">
        <v>34</v>
      </c>
      <c r="J815">
        <v>6.85</v>
      </c>
      <c r="K815" s="36">
        <v>1498.84</v>
      </c>
      <c r="L815" s="36">
        <v>0</v>
      </c>
      <c r="M815">
        <v>0</v>
      </c>
      <c r="N815" t="s">
        <v>590</v>
      </c>
      <c r="O815" t="s">
        <v>590</v>
      </c>
      <c r="P815" t="s">
        <v>198</v>
      </c>
      <c r="Q815">
        <v>1</v>
      </c>
      <c r="R815" s="116">
        <f t="shared" si="84"/>
        <v>1498.84</v>
      </c>
      <c r="S815">
        <f t="shared" si="85"/>
        <v>10267.053999999998</v>
      </c>
      <c r="T815" t="str">
        <f t="shared" si="86"/>
        <v>10184108530CME</v>
      </c>
      <c r="U815" t="str">
        <f t="shared" si="87"/>
        <v>14108530CME</v>
      </c>
      <c r="V815" t="str">
        <f t="shared" si="88"/>
        <v>141085TDCME</v>
      </c>
      <c r="W815" t="str">
        <f t="shared" si="89"/>
        <v>101841085TDCME</v>
      </c>
      <c r="X815" t="str">
        <f t="shared" si="90"/>
        <v>0CME</v>
      </c>
    </row>
    <row r="816" spans="3:24" hidden="1" x14ac:dyDescent="0.2">
      <c r="C816">
        <v>1032</v>
      </c>
      <c r="D816" t="s">
        <v>199</v>
      </c>
      <c r="E816" t="s">
        <v>200</v>
      </c>
      <c r="F816" t="s">
        <v>749</v>
      </c>
      <c r="G816" s="1">
        <v>41085</v>
      </c>
      <c r="H816" t="s">
        <v>202</v>
      </c>
      <c r="I816">
        <v>34</v>
      </c>
      <c r="J816">
        <v>6.97</v>
      </c>
      <c r="K816" s="36">
        <v>0</v>
      </c>
      <c r="L816" s="36">
        <v>7321.37</v>
      </c>
      <c r="M816">
        <v>0</v>
      </c>
      <c r="N816" t="s">
        <v>198</v>
      </c>
      <c r="O816" t="s">
        <v>198</v>
      </c>
      <c r="P816" t="s">
        <v>198</v>
      </c>
      <c r="Q816">
        <v>1</v>
      </c>
      <c r="R816" s="116">
        <f t="shared" si="84"/>
        <v>7321.37</v>
      </c>
      <c r="S816">
        <f t="shared" si="85"/>
        <v>51029.948899999996</v>
      </c>
      <c r="T816" t="str">
        <f t="shared" si="86"/>
        <v>10324108530VME</v>
      </c>
      <c r="U816" t="str">
        <f t="shared" si="87"/>
        <v>14108530VME</v>
      </c>
      <c r="V816" t="str">
        <f t="shared" si="88"/>
        <v>141085TDVME</v>
      </c>
      <c r="W816" t="str">
        <f t="shared" si="89"/>
        <v>103241085TDVME</v>
      </c>
      <c r="X816" t="str">
        <f t="shared" si="90"/>
        <v>0VME</v>
      </c>
    </row>
    <row r="817" spans="3:24" hidden="1" x14ac:dyDescent="0.2">
      <c r="C817">
        <v>1032</v>
      </c>
      <c r="D817" t="s">
        <v>199</v>
      </c>
      <c r="E817" t="s">
        <v>200</v>
      </c>
      <c r="F817" t="s">
        <v>750</v>
      </c>
      <c r="G817" s="1">
        <v>41085</v>
      </c>
      <c r="H817" t="s">
        <v>204</v>
      </c>
      <c r="I817">
        <v>34</v>
      </c>
      <c r="J817">
        <v>6.85</v>
      </c>
      <c r="K817" s="36">
        <v>124.26</v>
      </c>
      <c r="L817" s="36">
        <v>0</v>
      </c>
      <c r="M817">
        <v>0</v>
      </c>
      <c r="N817" t="s">
        <v>198</v>
      </c>
      <c r="O817" t="s">
        <v>198</v>
      </c>
      <c r="P817" t="s">
        <v>198</v>
      </c>
      <c r="Q817">
        <v>1</v>
      </c>
      <c r="R817" s="116">
        <f t="shared" si="84"/>
        <v>124.26</v>
      </c>
      <c r="S817">
        <f t="shared" si="85"/>
        <v>851.18100000000004</v>
      </c>
      <c r="T817" t="str">
        <f t="shared" si="86"/>
        <v>10324108530CME</v>
      </c>
      <c r="U817" t="str">
        <f t="shared" si="87"/>
        <v>14108530CME</v>
      </c>
      <c r="V817" t="str">
        <f t="shared" si="88"/>
        <v>141085TDCME</v>
      </c>
      <c r="W817" t="str">
        <f t="shared" si="89"/>
        <v>103241085TDCME</v>
      </c>
      <c r="X817" t="str">
        <f t="shared" si="90"/>
        <v>0CME</v>
      </c>
    </row>
    <row r="818" spans="3:24" hidden="1" x14ac:dyDescent="0.2">
      <c r="C818">
        <v>1032</v>
      </c>
      <c r="D818" t="s">
        <v>199</v>
      </c>
      <c r="E818" t="s">
        <v>200</v>
      </c>
      <c r="F818" t="s">
        <v>751</v>
      </c>
      <c r="G818" s="1">
        <v>41085</v>
      </c>
      <c r="H818" t="s">
        <v>202</v>
      </c>
      <c r="I818">
        <v>34</v>
      </c>
      <c r="J818">
        <v>6.97</v>
      </c>
      <c r="K818" s="36">
        <v>0</v>
      </c>
      <c r="L818" s="36">
        <v>3238.49</v>
      </c>
      <c r="M818">
        <v>0</v>
      </c>
      <c r="N818" t="s">
        <v>198</v>
      </c>
      <c r="O818" t="s">
        <v>198</v>
      </c>
      <c r="P818" t="s">
        <v>198</v>
      </c>
      <c r="Q818">
        <v>1</v>
      </c>
      <c r="R818" s="116">
        <f t="shared" si="84"/>
        <v>3238.49</v>
      </c>
      <c r="S818">
        <f t="shared" si="85"/>
        <v>22572.275299999998</v>
      </c>
      <c r="T818" t="str">
        <f t="shared" si="86"/>
        <v>10324108530VME</v>
      </c>
      <c r="U818" t="str">
        <f t="shared" si="87"/>
        <v>14108530VME</v>
      </c>
      <c r="V818" t="str">
        <f t="shared" si="88"/>
        <v>141085TDVME</v>
      </c>
      <c r="W818" t="str">
        <f t="shared" si="89"/>
        <v>103241085TDVME</v>
      </c>
      <c r="X818" t="str">
        <f t="shared" si="90"/>
        <v>0VME</v>
      </c>
    </row>
    <row r="819" spans="3:24" hidden="1" x14ac:dyDescent="0.2">
      <c r="C819">
        <v>1032</v>
      </c>
      <c r="D819" t="s">
        <v>199</v>
      </c>
      <c r="E819" t="s">
        <v>200</v>
      </c>
      <c r="F819" t="s">
        <v>752</v>
      </c>
      <c r="G819" s="1">
        <v>41085</v>
      </c>
      <c r="H819" t="s">
        <v>204</v>
      </c>
      <c r="I819">
        <v>34</v>
      </c>
      <c r="J819">
        <v>6.85</v>
      </c>
      <c r="K819" s="36">
        <v>540.66999999999996</v>
      </c>
      <c r="L819" s="36">
        <v>0</v>
      </c>
      <c r="M819">
        <v>0</v>
      </c>
      <c r="N819" t="s">
        <v>198</v>
      </c>
      <c r="O819" t="s">
        <v>198</v>
      </c>
      <c r="P819" t="s">
        <v>198</v>
      </c>
      <c r="Q819">
        <v>1</v>
      </c>
      <c r="R819" s="116">
        <f t="shared" si="84"/>
        <v>540.66999999999996</v>
      </c>
      <c r="S819">
        <f t="shared" si="85"/>
        <v>3703.5894999999996</v>
      </c>
      <c r="T819" t="str">
        <f t="shared" si="86"/>
        <v>10324108530CME</v>
      </c>
      <c r="U819" t="str">
        <f t="shared" si="87"/>
        <v>14108530CME</v>
      </c>
      <c r="V819" t="str">
        <f t="shared" si="88"/>
        <v>141085TDCME</v>
      </c>
      <c r="W819" t="str">
        <f t="shared" si="89"/>
        <v>103241085TDCME</v>
      </c>
      <c r="X819" t="str">
        <f t="shared" si="90"/>
        <v>0CME</v>
      </c>
    </row>
    <row r="820" spans="3:24" hidden="1" x14ac:dyDescent="0.2">
      <c r="C820">
        <v>1032</v>
      </c>
      <c r="D820" t="s">
        <v>199</v>
      </c>
      <c r="E820" t="s">
        <v>200</v>
      </c>
      <c r="F820" t="s">
        <v>639</v>
      </c>
      <c r="G820" s="1">
        <v>41085</v>
      </c>
      <c r="H820" t="s">
        <v>202</v>
      </c>
      <c r="I820">
        <v>34</v>
      </c>
      <c r="J820">
        <v>6.97</v>
      </c>
      <c r="K820" s="36">
        <v>0</v>
      </c>
      <c r="L820" s="36">
        <v>29.9</v>
      </c>
      <c r="M820">
        <v>0</v>
      </c>
      <c r="N820" t="s">
        <v>243</v>
      </c>
      <c r="O820" t="s">
        <v>243</v>
      </c>
      <c r="P820" t="s">
        <v>198</v>
      </c>
      <c r="Q820">
        <v>1</v>
      </c>
      <c r="R820" s="116">
        <f t="shared" si="84"/>
        <v>29.9</v>
      </c>
      <c r="S820">
        <f t="shared" si="85"/>
        <v>208.40299999999999</v>
      </c>
      <c r="T820" t="str">
        <f t="shared" si="86"/>
        <v>10324108530VME</v>
      </c>
      <c r="U820" t="str">
        <f t="shared" si="87"/>
        <v>14108530VME</v>
      </c>
      <c r="V820" t="str">
        <f t="shared" si="88"/>
        <v>141085TDVME</v>
      </c>
      <c r="W820" t="str">
        <f t="shared" si="89"/>
        <v>103241085TDVME</v>
      </c>
      <c r="X820" t="str">
        <f t="shared" si="90"/>
        <v>0VME</v>
      </c>
    </row>
    <row r="821" spans="3:24" hidden="1" x14ac:dyDescent="0.2">
      <c r="C821">
        <v>1032</v>
      </c>
      <c r="D821" t="s">
        <v>199</v>
      </c>
      <c r="E821" t="s">
        <v>200</v>
      </c>
      <c r="F821" t="s">
        <v>640</v>
      </c>
      <c r="G821" s="1">
        <v>41085</v>
      </c>
      <c r="H821" t="s">
        <v>204</v>
      </c>
      <c r="I821">
        <v>34</v>
      </c>
      <c r="J821">
        <v>6.85</v>
      </c>
      <c r="K821" s="36">
        <v>15</v>
      </c>
      <c r="L821" s="36">
        <v>0</v>
      </c>
      <c r="M821">
        <v>0</v>
      </c>
      <c r="N821" t="s">
        <v>243</v>
      </c>
      <c r="O821" t="s">
        <v>243</v>
      </c>
      <c r="P821" t="s">
        <v>198</v>
      </c>
      <c r="Q821">
        <v>1</v>
      </c>
      <c r="R821" s="116">
        <f t="shared" si="84"/>
        <v>15</v>
      </c>
      <c r="S821">
        <f t="shared" si="85"/>
        <v>102.75</v>
      </c>
      <c r="T821" t="str">
        <f t="shared" si="86"/>
        <v>10324108530CME</v>
      </c>
      <c r="U821" t="str">
        <f t="shared" si="87"/>
        <v>14108530CME</v>
      </c>
      <c r="V821" t="str">
        <f t="shared" si="88"/>
        <v>141085TDCME</v>
      </c>
      <c r="W821" t="str">
        <f t="shared" si="89"/>
        <v>103241085TDCME</v>
      </c>
      <c r="X821" t="str">
        <f t="shared" si="90"/>
        <v>0CME</v>
      </c>
    </row>
    <row r="822" spans="3:24" hidden="1" x14ac:dyDescent="0.2">
      <c r="C822">
        <v>1032</v>
      </c>
      <c r="D822" t="s">
        <v>199</v>
      </c>
      <c r="E822" t="s">
        <v>200</v>
      </c>
      <c r="F822" t="s">
        <v>641</v>
      </c>
      <c r="G822" s="1">
        <v>41085</v>
      </c>
      <c r="H822" t="s">
        <v>202</v>
      </c>
      <c r="I822">
        <v>34</v>
      </c>
      <c r="J822">
        <v>6.97</v>
      </c>
      <c r="K822" s="36">
        <v>0</v>
      </c>
      <c r="L822" s="36">
        <v>311.10000000000002</v>
      </c>
      <c r="M822">
        <v>0</v>
      </c>
      <c r="N822" t="s">
        <v>243</v>
      </c>
      <c r="O822" t="s">
        <v>243</v>
      </c>
      <c r="P822" t="s">
        <v>198</v>
      </c>
      <c r="Q822">
        <v>1</v>
      </c>
      <c r="R822" s="116">
        <f t="shared" si="84"/>
        <v>311.10000000000002</v>
      </c>
      <c r="S822">
        <f t="shared" si="85"/>
        <v>2168.3670000000002</v>
      </c>
      <c r="T822" t="str">
        <f t="shared" si="86"/>
        <v>10324108530VME</v>
      </c>
      <c r="U822" t="str">
        <f t="shared" si="87"/>
        <v>14108530VME</v>
      </c>
      <c r="V822" t="str">
        <f t="shared" si="88"/>
        <v>141085TDVME</v>
      </c>
      <c r="W822" t="str">
        <f t="shared" si="89"/>
        <v>103241085TDVME</v>
      </c>
      <c r="X822" t="str">
        <f t="shared" si="90"/>
        <v>0VME</v>
      </c>
    </row>
    <row r="823" spans="3:24" hidden="1" x14ac:dyDescent="0.2">
      <c r="C823">
        <v>1032</v>
      </c>
      <c r="D823" t="s">
        <v>199</v>
      </c>
      <c r="E823" t="s">
        <v>200</v>
      </c>
      <c r="F823" t="s">
        <v>642</v>
      </c>
      <c r="G823" s="1">
        <v>41085</v>
      </c>
      <c r="H823" t="s">
        <v>204</v>
      </c>
      <c r="I823">
        <v>34</v>
      </c>
      <c r="J823">
        <v>6.85</v>
      </c>
      <c r="K823" s="36">
        <v>80</v>
      </c>
      <c r="L823" s="36">
        <v>0</v>
      </c>
      <c r="M823">
        <v>0</v>
      </c>
      <c r="N823" t="s">
        <v>243</v>
      </c>
      <c r="O823" t="s">
        <v>243</v>
      </c>
      <c r="P823" t="s">
        <v>198</v>
      </c>
      <c r="Q823">
        <v>1</v>
      </c>
      <c r="R823" s="116">
        <f t="shared" si="84"/>
        <v>80</v>
      </c>
      <c r="S823">
        <f t="shared" si="85"/>
        <v>548</v>
      </c>
      <c r="T823" t="str">
        <f t="shared" si="86"/>
        <v>10324108530CME</v>
      </c>
      <c r="U823" t="str">
        <f t="shared" si="87"/>
        <v>14108530CME</v>
      </c>
      <c r="V823" t="str">
        <f t="shared" si="88"/>
        <v>141085TDCME</v>
      </c>
      <c r="W823" t="str">
        <f t="shared" si="89"/>
        <v>103241085TDCME</v>
      </c>
      <c r="X823" t="str">
        <f t="shared" si="90"/>
        <v>0CME</v>
      </c>
    </row>
    <row r="824" spans="3:24" hidden="1" x14ac:dyDescent="0.2">
      <c r="C824">
        <v>1032</v>
      </c>
      <c r="D824" t="s">
        <v>199</v>
      </c>
      <c r="E824" t="s">
        <v>200</v>
      </c>
      <c r="F824" t="s">
        <v>736</v>
      </c>
      <c r="G824" s="1">
        <v>41085</v>
      </c>
      <c r="H824" t="s">
        <v>202</v>
      </c>
      <c r="I824">
        <v>34</v>
      </c>
      <c r="J824">
        <v>6.97</v>
      </c>
      <c r="K824" s="36">
        <v>0</v>
      </c>
      <c r="L824" s="36">
        <v>1200.3499999999999</v>
      </c>
      <c r="M824">
        <v>0</v>
      </c>
      <c r="N824" t="s">
        <v>243</v>
      </c>
      <c r="O824" t="s">
        <v>243</v>
      </c>
      <c r="P824" t="s">
        <v>198</v>
      </c>
      <c r="Q824">
        <v>1</v>
      </c>
      <c r="R824" s="116">
        <f t="shared" si="84"/>
        <v>1200.3499999999999</v>
      </c>
      <c r="S824">
        <f t="shared" si="85"/>
        <v>8366.4394999999986</v>
      </c>
      <c r="T824" t="str">
        <f t="shared" si="86"/>
        <v>10324108530VME</v>
      </c>
      <c r="U824" t="str">
        <f t="shared" si="87"/>
        <v>14108530VME</v>
      </c>
      <c r="V824" t="str">
        <f t="shared" si="88"/>
        <v>141085TDVME</v>
      </c>
      <c r="W824" t="str">
        <f t="shared" si="89"/>
        <v>103241085TDVME</v>
      </c>
      <c r="X824" t="str">
        <f t="shared" si="90"/>
        <v>0VME</v>
      </c>
    </row>
    <row r="825" spans="3:24" hidden="1" x14ac:dyDescent="0.2">
      <c r="C825">
        <v>1032</v>
      </c>
      <c r="D825" t="s">
        <v>199</v>
      </c>
      <c r="E825" t="s">
        <v>200</v>
      </c>
      <c r="F825" t="s">
        <v>643</v>
      </c>
      <c r="G825" s="1">
        <v>41085</v>
      </c>
      <c r="H825" t="s">
        <v>204</v>
      </c>
      <c r="I825">
        <v>34</v>
      </c>
      <c r="J825">
        <v>6.85</v>
      </c>
      <c r="K825" s="36">
        <v>13.57</v>
      </c>
      <c r="L825" s="36">
        <v>0</v>
      </c>
      <c r="M825">
        <v>0</v>
      </c>
      <c r="N825" t="s">
        <v>243</v>
      </c>
      <c r="O825" t="s">
        <v>243</v>
      </c>
      <c r="P825" t="s">
        <v>198</v>
      </c>
      <c r="Q825">
        <v>1</v>
      </c>
      <c r="R825" s="116">
        <f t="shared" si="84"/>
        <v>13.57</v>
      </c>
      <c r="S825">
        <f t="shared" si="85"/>
        <v>92.954499999999996</v>
      </c>
      <c r="T825" t="str">
        <f t="shared" si="86"/>
        <v>10324108530CME</v>
      </c>
      <c r="U825" t="str">
        <f t="shared" si="87"/>
        <v>14108530CME</v>
      </c>
      <c r="V825" t="str">
        <f t="shared" si="88"/>
        <v>141085TDCME</v>
      </c>
      <c r="W825" t="str">
        <f t="shared" si="89"/>
        <v>103241085TDCME</v>
      </c>
      <c r="X825" t="str">
        <f t="shared" si="90"/>
        <v>0CME</v>
      </c>
    </row>
    <row r="826" spans="3:24" hidden="1" x14ac:dyDescent="0.2">
      <c r="C826">
        <v>1032</v>
      </c>
      <c r="D826" t="s">
        <v>199</v>
      </c>
      <c r="E826" t="s">
        <v>200</v>
      </c>
      <c r="F826" t="s">
        <v>866</v>
      </c>
      <c r="G826" s="1">
        <v>41085</v>
      </c>
      <c r="H826" t="s">
        <v>202</v>
      </c>
      <c r="I826">
        <v>34</v>
      </c>
      <c r="J826">
        <v>6.97</v>
      </c>
      <c r="K826" s="36">
        <v>0</v>
      </c>
      <c r="L826" s="36">
        <v>2.15</v>
      </c>
      <c r="M826">
        <v>0</v>
      </c>
      <c r="N826" t="s">
        <v>243</v>
      </c>
      <c r="O826" t="s">
        <v>243</v>
      </c>
      <c r="P826" t="s">
        <v>198</v>
      </c>
      <c r="Q826">
        <v>1</v>
      </c>
      <c r="R826" s="116">
        <f t="shared" si="84"/>
        <v>2.15</v>
      </c>
      <c r="S826">
        <f t="shared" si="85"/>
        <v>14.985499999999998</v>
      </c>
      <c r="T826" t="str">
        <f t="shared" si="86"/>
        <v>10324108530VME</v>
      </c>
      <c r="U826" t="str">
        <f t="shared" si="87"/>
        <v>14108530VME</v>
      </c>
      <c r="V826" t="str">
        <f t="shared" si="88"/>
        <v>141085TDVME</v>
      </c>
      <c r="W826" t="str">
        <f t="shared" si="89"/>
        <v>103241085TDVME</v>
      </c>
      <c r="X826" t="str">
        <f t="shared" si="90"/>
        <v>0VME</v>
      </c>
    </row>
    <row r="827" spans="3:24" hidden="1" x14ac:dyDescent="0.2">
      <c r="C827">
        <v>1032</v>
      </c>
      <c r="D827" t="s">
        <v>199</v>
      </c>
      <c r="E827" t="s">
        <v>200</v>
      </c>
      <c r="F827" t="s">
        <v>644</v>
      </c>
      <c r="G827" s="1">
        <v>41085</v>
      </c>
      <c r="H827" t="s">
        <v>204</v>
      </c>
      <c r="I827">
        <v>34</v>
      </c>
      <c r="J827">
        <v>6.85</v>
      </c>
      <c r="K827" s="36">
        <v>290</v>
      </c>
      <c r="L827" s="36">
        <v>0</v>
      </c>
      <c r="M827">
        <v>0</v>
      </c>
      <c r="N827" t="s">
        <v>243</v>
      </c>
      <c r="O827" t="s">
        <v>243</v>
      </c>
      <c r="P827" t="s">
        <v>198</v>
      </c>
      <c r="Q827">
        <v>1</v>
      </c>
      <c r="R827" s="116">
        <f t="shared" si="84"/>
        <v>290</v>
      </c>
      <c r="S827">
        <f t="shared" si="85"/>
        <v>1986.5</v>
      </c>
      <c r="T827" t="str">
        <f t="shared" si="86"/>
        <v>10324108530CME</v>
      </c>
      <c r="U827" t="str">
        <f t="shared" si="87"/>
        <v>14108530CME</v>
      </c>
      <c r="V827" t="str">
        <f t="shared" si="88"/>
        <v>141085TDCME</v>
      </c>
      <c r="W827" t="str">
        <f t="shared" si="89"/>
        <v>103241085TDCME</v>
      </c>
      <c r="X827" t="str">
        <f t="shared" si="90"/>
        <v>0CME</v>
      </c>
    </row>
    <row r="828" spans="3:24" hidden="1" x14ac:dyDescent="0.2">
      <c r="C828">
        <v>1032</v>
      </c>
      <c r="D828" t="s">
        <v>199</v>
      </c>
      <c r="E828" t="s">
        <v>200</v>
      </c>
      <c r="F828" t="s">
        <v>892</v>
      </c>
      <c r="G828" s="1">
        <v>41085</v>
      </c>
      <c r="H828" t="s">
        <v>202</v>
      </c>
      <c r="I828">
        <v>34</v>
      </c>
      <c r="J828">
        <v>6.97</v>
      </c>
      <c r="K828" s="36">
        <v>0</v>
      </c>
      <c r="L828" s="36">
        <v>417.47</v>
      </c>
      <c r="M828">
        <v>0</v>
      </c>
      <c r="N828" t="s">
        <v>243</v>
      </c>
      <c r="O828" t="s">
        <v>243</v>
      </c>
      <c r="P828" t="s">
        <v>198</v>
      </c>
      <c r="Q828">
        <v>1</v>
      </c>
      <c r="R828" s="116">
        <f t="shared" si="84"/>
        <v>417.47</v>
      </c>
      <c r="S828">
        <f t="shared" si="85"/>
        <v>2909.7658999999999</v>
      </c>
      <c r="T828" t="str">
        <f t="shared" si="86"/>
        <v>10324108530VME</v>
      </c>
      <c r="U828" t="str">
        <f t="shared" si="87"/>
        <v>14108530VME</v>
      </c>
      <c r="V828" t="str">
        <f t="shared" si="88"/>
        <v>141085TDVME</v>
      </c>
      <c r="W828" t="str">
        <f t="shared" si="89"/>
        <v>103241085TDVME</v>
      </c>
      <c r="X828" t="str">
        <f t="shared" si="90"/>
        <v>0VME</v>
      </c>
    </row>
    <row r="829" spans="3:24" hidden="1" x14ac:dyDescent="0.2">
      <c r="C829">
        <v>1032</v>
      </c>
      <c r="D829" t="s">
        <v>199</v>
      </c>
      <c r="E829" t="s">
        <v>200</v>
      </c>
      <c r="F829" t="s">
        <v>645</v>
      </c>
      <c r="G829" s="1">
        <v>41085</v>
      </c>
      <c r="H829" t="s">
        <v>204</v>
      </c>
      <c r="I829">
        <v>34</v>
      </c>
      <c r="J829">
        <v>6.85</v>
      </c>
      <c r="K829" s="36">
        <v>116791.74</v>
      </c>
      <c r="L829" s="36">
        <v>0</v>
      </c>
      <c r="M829">
        <v>0</v>
      </c>
      <c r="N829" t="s">
        <v>243</v>
      </c>
      <c r="O829" t="s">
        <v>243</v>
      </c>
      <c r="P829" t="s">
        <v>198</v>
      </c>
      <c r="Q829">
        <v>1</v>
      </c>
      <c r="R829" s="116">
        <f t="shared" si="84"/>
        <v>116791.74</v>
      </c>
      <c r="S829">
        <f t="shared" si="85"/>
        <v>800023.41899999999</v>
      </c>
      <c r="T829" t="str">
        <f t="shared" si="86"/>
        <v>10324108530CME</v>
      </c>
      <c r="U829" t="str">
        <f t="shared" si="87"/>
        <v>14108530CME</v>
      </c>
      <c r="V829" t="str">
        <f t="shared" si="88"/>
        <v>141085TDCME</v>
      </c>
      <c r="W829" t="str">
        <f t="shared" si="89"/>
        <v>103241085TDCME</v>
      </c>
      <c r="X829" t="str">
        <f t="shared" si="90"/>
        <v>0CME</v>
      </c>
    </row>
    <row r="830" spans="3:24" hidden="1" x14ac:dyDescent="0.2">
      <c r="C830">
        <v>1032</v>
      </c>
      <c r="D830" t="s">
        <v>199</v>
      </c>
      <c r="E830" t="s">
        <v>200</v>
      </c>
      <c r="F830" t="s">
        <v>737</v>
      </c>
      <c r="G830" s="1">
        <v>41085</v>
      </c>
      <c r="H830" t="s">
        <v>202</v>
      </c>
      <c r="I830">
        <v>34</v>
      </c>
      <c r="J830">
        <v>6.97</v>
      </c>
      <c r="K830" s="36">
        <v>0</v>
      </c>
      <c r="L830" s="36">
        <v>1609.7</v>
      </c>
      <c r="M830">
        <v>0</v>
      </c>
      <c r="N830" t="s">
        <v>243</v>
      </c>
      <c r="O830" t="s">
        <v>243</v>
      </c>
      <c r="P830" t="s">
        <v>198</v>
      </c>
      <c r="Q830">
        <v>1</v>
      </c>
      <c r="R830" s="116">
        <f t="shared" si="84"/>
        <v>1609.7</v>
      </c>
      <c r="S830">
        <f t="shared" si="85"/>
        <v>11219.609</v>
      </c>
      <c r="T830" t="str">
        <f t="shared" si="86"/>
        <v>10324108530VME</v>
      </c>
      <c r="U830" t="str">
        <f t="shared" si="87"/>
        <v>14108530VME</v>
      </c>
      <c r="V830" t="str">
        <f t="shared" si="88"/>
        <v>141085TDVME</v>
      </c>
      <c r="W830" t="str">
        <f t="shared" si="89"/>
        <v>103241085TDVME</v>
      </c>
      <c r="X830" t="str">
        <f t="shared" si="90"/>
        <v>0VME</v>
      </c>
    </row>
    <row r="831" spans="3:24" hidden="1" x14ac:dyDescent="0.2">
      <c r="C831">
        <v>1032</v>
      </c>
      <c r="D831" t="s">
        <v>199</v>
      </c>
      <c r="E831" t="s">
        <v>200</v>
      </c>
      <c r="F831" t="s">
        <v>646</v>
      </c>
      <c r="G831" s="1">
        <v>41085</v>
      </c>
      <c r="H831" t="s">
        <v>204</v>
      </c>
      <c r="I831">
        <v>34</v>
      </c>
      <c r="J831">
        <v>6.85</v>
      </c>
      <c r="K831" s="36">
        <v>334.4</v>
      </c>
      <c r="L831" s="36">
        <v>0</v>
      </c>
      <c r="M831">
        <v>0</v>
      </c>
      <c r="N831" t="s">
        <v>243</v>
      </c>
      <c r="O831" t="s">
        <v>243</v>
      </c>
      <c r="P831" t="s">
        <v>198</v>
      </c>
      <c r="Q831">
        <v>1</v>
      </c>
      <c r="R831" s="116">
        <f t="shared" si="84"/>
        <v>334.4</v>
      </c>
      <c r="S831">
        <f t="shared" si="85"/>
        <v>2290.64</v>
      </c>
      <c r="T831" t="str">
        <f t="shared" si="86"/>
        <v>10324108530CME</v>
      </c>
      <c r="U831" t="str">
        <f t="shared" si="87"/>
        <v>14108530CME</v>
      </c>
      <c r="V831" t="str">
        <f t="shared" si="88"/>
        <v>141085TDCME</v>
      </c>
      <c r="W831" t="str">
        <f t="shared" si="89"/>
        <v>103241085TDCME</v>
      </c>
      <c r="X831" t="str">
        <f t="shared" si="90"/>
        <v>0CME</v>
      </c>
    </row>
    <row r="832" spans="3:24" hidden="1" x14ac:dyDescent="0.2">
      <c r="C832">
        <v>1032</v>
      </c>
      <c r="D832" t="s">
        <v>199</v>
      </c>
      <c r="E832" t="s">
        <v>200</v>
      </c>
      <c r="F832" t="s">
        <v>647</v>
      </c>
      <c r="G832" s="1">
        <v>41085</v>
      </c>
      <c r="H832" t="s">
        <v>202</v>
      </c>
      <c r="I832">
        <v>34</v>
      </c>
      <c r="J832">
        <v>6.97</v>
      </c>
      <c r="K832" s="36">
        <v>0</v>
      </c>
      <c r="L832" s="36">
        <v>237.04</v>
      </c>
      <c r="M832">
        <v>0</v>
      </c>
      <c r="N832" t="s">
        <v>243</v>
      </c>
      <c r="O832" t="s">
        <v>243</v>
      </c>
      <c r="P832" t="s">
        <v>198</v>
      </c>
      <c r="Q832">
        <v>1</v>
      </c>
      <c r="R832" s="116">
        <f t="shared" si="84"/>
        <v>237.04</v>
      </c>
      <c r="S832">
        <f t="shared" si="85"/>
        <v>1652.1687999999999</v>
      </c>
      <c r="T832" t="str">
        <f t="shared" si="86"/>
        <v>10324108530VME</v>
      </c>
      <c r="U832" t="str">
        <f t="shared" si="87"/>
        <v>14108530VME</v>
      </c>
      <c r="V832" t="str">
        <f t="shared" si="88"/>
        <v>141085TDVME</v>
      </c>
      <c r="W832" t="str">
        <f t="shared" si="89"/>
        <v>103241085TDVME</v>
      </c>
      <c r="X832" t="str">
        <f t="shared" si="90"/>
        <v>0VME</v>
      </c>
    </row>
    <row r="833" spans="3:24" hidden="1" x14ac:dyDescent="0.2">
      <c r="C833">
        <v>1032</v>
      </c>
      <c r="D833" t="s">
        <v>199</v>
      </c>
      <c r="E833" t="s">
        <v>200</v>
      </c>
      <c r="F833" t="s">
        <v>648</v>
      </c>
      <c r="G833" s="1">
        <v>41085</v>
      </c>
      <c r="H833" t="s">
        <v>204</v>
      </c>
      <c r="I833">
        <v>34</v>
      </c>
      <c r="J833">
        <v>6.85</v>
      </c>
      <c r="K833" s="36">
        <v>22.66</v>
      </c>
      <c r="L833" s="36">
        <v>0</v>
      </c>
      <c r="M833">
        <v>0</v>
      </c>
      <c r="N833" t="s">
        <v>243</v>
      </c>
      <c r="O833" t="s">
        <v>243</v>
      </c>
      <c r="P833" t="s">
        <v>198</v>
      </c>
      <c r="Q833">
        <v>1</v>
      </c>
      <c r="R833" s="116">
        <f t="shared" si="84"/>
        <v>22.66</v>
      </c>
      <c r="S833">
        <f t="shared" si="85"/>
        <v>155.221</v>
      </c>
      <c r="T833" t="str">
        <f t="shared" si="86"/>
        <v>10324108530CME</v>
      </c>
      <c r="U833" t="str">
        <f t="shared" si="87"/>
        <v>14108530CME</v>
      </c>
      <c r="V833" t="str">
        <f t="shared" si="88"/>
        <v>141085TDCME</v>
      </c>
      <c r="W833" t="str">
        <f t="shared" si="89"/>
        <v>103241085TDCME</v>
      </c>
      <c r="X833" t="str">
        <f t="shared" si="90"/>
        <v>0CME</v>
      </c>
    </row>
    <row r="834" spans="3:24" hidden="1" x14ac:dyDescent="0.2">
      <c r="C834">
        <v>1032</v>
      </c>
      <c r="D834" t="s">
        <v>199</v>
      </c>
      <c r="E834" t="s">
        <v>200</v>
      </c>
      <c r="F834" t="s">
        <v>649</v>
      </c>
      <c r="G834" s="1">
        <v>41085</v>
      </c>
      <c r="H834" t="s">
        <v>202</v>
      </c>
      <c r="I834">
        <v>34</v>
      </c>
      <c r="J834">
        <v>6.97</v>
      </c>
      <c r="K834" s="36">
        <v>0</v>
      </c>
      <c r="L834" s="36">
        <v>7418.48</v>
      </c>
      <c r="M834">
        <v>0</v>
      </c>
      <c r="N834" t="s">
        <v>243</v>
      </c>
      <c r="O834" t="s">
        <v>243</v>
      </c>
      <c r="P834" t="s">
        <v>198</v>
      </c>
      <c r="Q834">
        <v>1</v>
      </c>
      <c r="R834" s="116">
        <f t="shared" si="84"/>
        <v>7418.48</v>
      </c>
      <c r="S834">
        <f t="shared" si="85"/>
        <v>51706.805599999992</v>
      </c>
      <c r="T834" t="str">
        <f t="shared" si="86"/>
        <v>10324108530VME</v>
      </c>
      <c r="U834" t="str">
        <f t="shared" si="87"/>
        <v>14108530VME</v>
      </c>
      <c r="V834" t="str">
        <f t="shared" si="88"/>
        <v>141085TDVME</v>
      </c>
      <c r="W834" t="str">
        <f t="shared" si="89"/>
        <v>103241085TDVME</v>
      </c>
      <c r="X834" t="str">
        <f t="shared" si="90"/>
        <v>0VME</v>
      </c>
    </row>
    <row r="835" spans="3:24" hidden="1" x14ac:dyDescent="0.2">
      <c r="C835">
        <v>1032</v>
      </c>
      <c r="D835" t="s">
        <v>199</v>
      </c>
      <c r="E835" t="s">
        <v>200</v>
      </c>
      <c r="F835" t="s">
        <v>650</v>
      </c>
      <c r="G835" s="1">
        <v>41085</v>
      </c>
      <c r="H835" t="s">
        <v>204</v>
      </c>
      <c r="I835">
        <v>34</v>
      </c>
      <c r="J835">
        <v>6.85</v>
      </c>
      <c r="K835" s="36">
        <v>929.8</v>
      </c>
      <c r="L835" s="36">
        <v>0</v>
      </c>
      <c r="M835">
        <v>0</v>
      </c>
      <c r="N835" t="s">
        <v>243</v>
      </c>
      <c r="O835" t="s">
        <v>243</v>
      </c>
      <c r="P835" t="s">
        <v>198</v>
      </c>
      <c r="Q835">
        <v>1</v>
      </c>
      <c r="R835" s="116">
        <f t="shared" si="84"/>
        <v>929.8</v>
      </c>
      <c r="S835">
        <f t="shared" si="85"/>
        <v>6369.1299999999992</v>
      </c>
      <c r="T835" t="str">
        <f t="shared" si="86"/>
        <v>10324108530CME</v>
      </c>
      <c r="U835" t="str">
        <f t="shared" si="87"/>
        <v>14108530CME</v>
      </c>
      <c r="V835" t="str">
        <f t="shared" si="88"/>
        <v>141085TDCME</v>
      </c>
      <c r="W835" t="str">
        <f t="shared" si="89"/>
        <v>103241085TDCME</v>
      </c>
      <c r="X835" t="str">
        <f t="shared" si="90"/>
        <v>0CME</v>
      </c>
    </row>
    <row r="836" spans="3:24" hidden="1" x14ac:dyDescent="0.2">
      <c r="C836">
        <v>1032</v>
      </c>
      <c r="D836" t="s">
        <v>199</v>
      </c>
      <c r="E836" t="s">
        <v>200</v>
      </c>
      <c r="F836" t="s">
        <v>651</v>
      </c>
      <c r="G836" s="1">
        <v>41085</v>
      </c>
      <c r="H836" t="s">
        <v>202</v>
      </c>
      <c r="I836">
        <v>34</v>
      </c>
      <c r="J836">
        <v>6.97</v>
      </c>
      <c r="K836" s="36">
        <v>0</v>
      </c>
      <c r="L836" s="36">
        <v>1113.26</v>
      </c>
      <c r="M836">
        <v>0</v>
      </c>
      <c r="N836" t="s">
        <v>243</v>
      </c>
      <c r="O836" t="s">
        <v>243</v>
      </c>
      <c r="P836" t="s">
        <v>198</v>
      </c>
      <c r="Q836">
        <v>1</v>
      </c>
      <c r="R836" s="116">
        <f t="shared" si="84"/>
        <v>1113.26</v>
      </c>
      <c r="S836">
        <f t="shared" si="85"/>
        <v>7759.4222</v>
      </c>
      <c r="T836" t="str">
        <f t="shared" si="86"/>
        <v>10324108530VME</v>
      </c>
      <c r="U836" t="str">
        <f t="shared" si="87"/>
        <v>14108530VME</v>
      </c>
      <c r="V836" t="str">
        <f t="shared" si="88"/>
        <v>141085TDVME</v>
      </c>
      <c r="W836" t="str">
        <f t="shared" si="89"/>
        <v>103241085TDVME</v>
      </c>
      <c r="X836" t="str">
        <f t="shared" si="90"/>
        <v>0VME</v>
      </c>
    </row>
    <row r="837" spans="3:24" hidden="1" x14ac:dyDescent="0.2">
      <c r="C837">
        <v>1032</v>
      </c>
      <c r="D837" t="s">
        <v>199</v>
      </c>
      <c r="E837" t="s">
        <v>200</v>
      </c>
      <c r="F837" t="s">
        <v>652</v>
      </c>
      <c r="G837" s="1">
        <v>41085</v>
      </c>
      <c r="H837" t="s">
        <v>204</v>
      </c>
      <c r="I837">
        <v>34</v>
      </c>
      <c r="J837">
        <v>6.85</v>
      </c>
      <c r="K837" s="36">
        <v>2654.93</v>
      </c>
      <c r="L837" s="36">
        <v>0</v>
      </c>
      <c r="M837">
        <v>0</v>
      </c>
      <c r="N837" t="s">
        <v>243</v>
      </c>
      <c r="O837" t="s">
        <v>243</v>
      </c>
      <c r="P837" t="s">
        <v>198</v>
      </c>
      <c r="Q837">
        <v>1</v>
      </c>
      <c r="R837" s="116">
        <f t="shared" si="84"/>
        <v>2654.93</v>
      </c>
      <c r="S837">
        <f t="shared" si="85"/>
        <v>18186.270499999999</v>
      </c>
      <c r="T837" t="str">
        <f t="shared" si="86"/>
        <v>10324108530CME</v>
      </c>
      <c r="U837" t="str">
        <f t="shared" si="87"/>
        <v>14108530CME</v>
      </c>
      <c r="V837" t="str">
        <f t="shared" si="88"/>
        <v>141085TDCME</v>
      </c>
      <c r="W837" t="str">
        <f t="shared" si="89"/>
        <v>103241085TDCME</v>
      </c>
      <c r="X837" t="str">
        <f t="shared" si="90"/>
        <v>0CME</v>
      </c>
    </row>
    <row r="838" spans="3:24" hidden="1" x14ac:dyDescent="0.2">
      <c r="C838">
        <v>1032</v>
      </c>
      <c r="D838" t="s">
        <v>199</v>
      </c>
      <c r="E838" t="s">
        <v>200</v>
      </c>
      <c r="F838" t="s">
        <v>740</v>
      </c>
      <c r="G838" s="1">
        <v>41085</v>
      </c>
      <c r="H838" t="s">
        <v>202</v>
      </c>
      <c r="I838">
        <v>34</v>
      </c>
      <c r="J838">
        <v>6.97</v>
      </c>
      <c r="K838" s="36">
        <v>0</v>
      </c>
      <c r="L838" s="36">
        <v>87.04</v>
      </c>
      <c r="M838">
        <v>0</v>
      </c>
      <c r="N838" t="s">
        <v>243</v>
      </c>
      <c r="O838" t="s">
        <v>243</v>
      </c>
      <c r="P838" t="s">
        <v>198</v>
      </c>
      <c r="Q838">
        <v>1</v>
      </c>
      <c r="R838" s="116">
        <f t="shared" si="84"/>
        <v>87.04</v>
      </c>
      <c r="S838">
        <f t="shared" si="85"/>
        <v>606.66880000000003</v>
      </c>
      <c r="T838" t="str">
        <f t="shared" si="86"/>
        <v>10324108530VME</v>
      </c>
      <c r="U838" t="str">
        <f t="shared" si="87"/>
        <v>14108530VME</v>
      </c>
      <c r="V838" t="str">
        <f t="shared" si="88"/>
        <v>141085TDVME</v>
      </c>
      <c r="W838" t="str">
        <f t="shared" si="89"/>
        <v>103241085TDVME</v>
      </c>
      <c r="X838" t="str">
        <f t="shared" si="90"/>
        <v>0VME</v>
      </c>
    </row>
    <row r="839" spans="3:24" hidden="1" x14ac:dyDescent="0.2">
      <c r="C839">
        <v>1032</v>
      </c>
      <c r="D839" t="s">
        <v>199</v>
      </c>
      <c r="E839" t="s">
        <v>200</v>
      </c>
      <c r="F839" t="s">
        <v>653</v>
      </c>
      <c r="G839" s="1">
        <v>41085</v>
      </c>
      <c r="H839" t="s">
        <v>204</v>
      </c>
      <c r="I839">
        <v>34</v>
      </c>
      <c r="J839">
        <v>6.85</v>
      </c>
      <c r="K839" s="36">
        <v>328.25</v>
      </c>
      <c r="L839" s="36">
        <v>0</v>
      </c>
      <c r="M839">
        <v>0</v>
      </c>
      <c r="N839" t="s">
        <v>243</v>
      </c>
      <c r="O839" t="s">
        <v>243</v>
      </c>
      <c r="P839" t="s">
        <v>198</v>
      </c>
      <c r="Q839">
        <v>1</v>
      </c>
      <c r="R839" s="116">
        <f t="shared" si="84"/>
        <v>328.25</v>
      </c>
      <c r="S839">
        <f t="shared" si="85"/>
        <v>2248.5124999999998</v>
      </c>
      <c r="T839" t="str">
        <f t="shared" si="86"/>
        <v>10324108530CME</v>
      </c>
      <c r="U839" t="str">
        <f t="shared" si="87"/>
        <v>14108530CME</v>
      </c>
      <c r="V839" t="str">
        <f t="shared" si="88"/>
        <v>141085TDCME</v>
      </c>
      <c r="W839" t="str">
        <f t="shared" si="89"/>
        <v>103241085TDCME</v>
      </c>
      <c r="X839" t="str">
        <f t="shared" si="90"/>
        <v>0CME</v>
      </c>
    </row>
    <row r="840" spans="3:24" hidden="1" x14ac:dyDescent="0.2">
      <c r="C840">
        <v>1032</v>
      </c>
      <c r="D840" t="s">
        <v>199</v>
      </c>
      <c r="E840" t="s">
        <v>200</v>
      </c>
      <c r="F840" t="s">
        <v>738</v>
      </c>
      <c r="G840" s="1">
        <v>41085</v>
      </c>
      <c r="H840" t="s">
        <v>202</v>
      </c>
      <c r="I840">
        <v>34</v>
      </c>
      <c r="J840">
        <v>6.97</v>
      </c>
      <c r="K840" s="36">
        <v>0</v>
      </c>
      <c r="L840" s="36">
        <v>762.49</v>
      </c>
      <c r="M840">
        <v>0</v>
      </c>
      <c r="N840" t="s">
        <v>243</v>
      </c>
      <c r="O840" t="s">
        <v>243</v>
      </c>
      <c r="P840" t="s">
        <v>198</v>
      </c>
      <c r="Q840">
        <v>1</v>
      </c>
      <c r="R840" s="116">
        <f t="shared" ref="R840:R903" si="91">+L840+K840</f>
        <v>762.49</v>
      </c>
      <c r="S840">
        <f t="shared" ref="S840:S903" si="92">+R840*J840</f>
        <v>5314.5553</v>
      </c>
      <c r="T840" t="str">
        <f t="shared" ref="T840:T903" si="93">+C840&amp;G840&amp;E840&amp;H840</f>
        <v>10324108530VME</v>
      </c>
      <c r="U840" t="str">
        <f t="shared" ref="U840:U903" si="94">IF(C840=10001,"4"&amp;G840&amp;E840&amp;H840,LEFT(C840,1)&amp;G840&amp;E840&amp;H840)</f>
        <v>14108530VME</v>
      </c>
      <c r="V840" t="str">
        <f t="shared" ref="V840:V903" si="95">+LEFT(C840,1)&amp;G840&amp;IF(OR(E840="30",E840="31",E840="32"),"TD","")&amp;H840</f>
        <v>141085TDVME</v>
      </c>
      <c r="W840" t="str">
        <f t="shared" ref="W840:W903" si="96">C840&amp;G840&amp;IF(OR(E840="30",E840="31",E840="32"),"TD","")&amp;H840</f>
        <v>103241085TDVME</v>
      </c>
      <c r="X840" t="str">
        <f t="shared" ref="X840:X903" si="97">M840&amp;H840</f>
        <v>0VME</v>
      </c>
    </row>
    <row r="841" spans="3:24" hidden="1" x14ac:dyDescent="0.2">
      <c r="C841">
        <v>1032</v>
      </c>
      <c r="D841" t="s">
        <v>199</v>
      </c>
      <c r="E841" t="s">
        <v>200</v>
      </c>
      <c r="F841" t="s">
        <v>654</v>
      </c>
      <c r="G841" s="1">
        <v>41085</v>
      </c>
      <c r="H841" t="s">
        <v>204</v>
      </c>
      <c r="I841">
        <v>34</v>
      </c>
      <c r="J841">
        <v>6.85</v>
      </c>
      <c r="K841" s="36">
        <v>379.2</v>
      </c>
      <c r="L841" s="36">
        <v>0</v>
      </c>
      <c r="M841">
        <v>0</v>
      </c>
      <c r="N841" t="s">
        <v>243</v>
      </c>
      <c r="O841" t="s">
        <v>243</v>
      </c>
      <c r="P841" t="s">
        <v>198</v>
      </c>
      <c r="Q841">
        <v>1</v>
      </c>
      <c r="R841" s="116">
        <f t="shared" si="91"/>
        <v>379.2</v>
      </c>
      <c r="S841">
        <f t="shared" si="92"/>
        <v>2597.52</v>
      </c>
      <c r="T841" t="str">
        <f t="shared" si="93"/>
        <v>10324108530CME</v>
      </c>
      <c r="U841" t="str">
        <f t="shared" si="94"/>
        <v>14108530CME</v>
      </c>
      <c r="V841" t="str">
        <f t="shared" si="95"/>
        <v>141085TDCME</v>
      </c>
      <c r="W841" t="str">
        <f t="shared" si="96"/>
        <v>103241085TDCME</v>
      </c>
      <c r="X841" t="str">
        <f t="shared" si="97"/>
        <v>0CME</v>
      </c>
    </row>
    <row r="842" spans="3:24" hidden="1" x14ac:dyDescent="0.2">
      <c r="C842">
        <v>1032</v>
      </c>
      <c r="D842" t="s">
        <v>199</v>
      </c>
      <c r="E842" t="s">
        <v>200</v>
      </c>
      <c r="F842" t="s">
        <v>753</v>
      </c>
      <c r="G842" s="1">
        <v>41085</v>
      </c>
      <c r="H842" t="s">
        <v>202</v>
      </c>
      <c r="I842">
        <v>34</v>
      </c>
      <c r="J842">
        <v>6.97</v>
      </c>
      <c r="K842" s="36">
        <v>0</v>
      </c>
      <c r="L842" s="36">
        <v>865.23</v>
      </c>
      <c r="M842">
        <v>0</v>
      </c>
      <c r="N842" t="s">
        <v>243</v>
      </c>
      <c r="O842" t="s">
        <v>243</v>
      </c>
      <c r="P842" t="s">
        <v>198</v>
      </c>
      <c r="Q842">
        <v>1</v>
      </c>
      <c r="R842" s="116">
        <f t="shared" si="91"/>
        <v>865.23</v>
      </c>
      <c r="S842">
        <f t="shared" si="92"/>
        <v>6030.6530999999995</v>
      </c>
      <c r="T842" t="str">
        <f t="shared" si="93"/>
        <v>10324108530VME</v>
      </c>
      <c r="U842" t="str">
        <f t="shared" si="94"/>
        <v>14108530VME</v>
      </c>
      <c r="V842" t="str">
        <f t="shared" si="95"/>
        <v>141085TDVME</v>
      </c>
      <c r="W842" t="str">
        <f t="shared" si="96"/>
        <v>103241085TDVME</v>
      </c>
      <c r="X842" t="str">
        <f t="shared" si="97"/>
        <v>0VME</v>
      </c>
    </row>
    <row r="843" spans="3:24" hidden="1" x14ac:dyDescent="0.2">
      <c r="C843">
        <v>1032</v>
      </c>
      <c r="D843" t="s">
        <v>199</v>
      </c>
      <c r="E843" t="s">
        <v>200</v>
      </c>
      <c r="F843" t="s">
        <v>777</v>
      </c>
      <c r="G843" s="1">
        <v>41085</v>
      </c>
      <c r="H843" t="s">
        <v>202</v>
      </c>
      <c r="I843">
        <v>34</v>
      </c>
      <c r="J843">
        <v>6.97</v>
      </c>
      <c r="K843" s="36">
        <v>0</v>
      </c>
      <c r="L843" s="36">
        <v>200.12</v>
      </c>
      <c r="M843">
        <v>0</v>
      </c>
      <c r="N843" t="s">
        <v>243</v>
      </c>
      <c r="O843" t="s">
        <v>243</v>
      </c>
      <c r="P843" t="s">
        <v>198</v>
      </c>
      <c r="Q843">
        <v>1</v>
      </c>
      <c r="R843" s="116">
        <f t="shared" si="91"/>
        <v>200.12</v>
      </c>
      <c r="S843">
        <f t="shared" si="92"/>
        <v>1394.8363999999999</v>
      </c>
      <c r="T843" t="str">
        <f t="shared" si="93"/>
        <v>10324108530VME</v>
      </c>
      <c r="U843" t="str">
        <f t="shared" si="94"/>
        <v>14108530VME</v>
      </c>
      <c r="V843" t="str">
        <f t="shared" si="95"/>
        <v>141085TDVME</v>
      </c>
      <c r="W843" t="str">
        <f t="shared" si="96"/>
        <v>103241085TDVME</v>
      </c>
      <c r="X843" t="str">
        <f t="shared" si="97"/>
        <v>0VME</v>
      </c>
    </row>
    <row r="844" spans="3:24" hidden="1" x14ac:dyDescent="0.2">
      <c r="C844">
        <v>1032</v>
      </c>
      <c r="D844" t="s">
        <v>199</v>
      </c>
      <c r="E844" t="s">
        <v>200</v>
      </c>
      <c r="F844" t="s">
        <v>655</v>
      </c>
      <c r="G844" s="1">
        <v>41085</v>
      </c>
      <c r="H844" t="s">
        <v>204</v>
      </c>
      <c r="I844">
        <v>34</v>
      </c>
      <c r="J844">
        <v>6.85</v>
      </c>
      <c r="K844" s="36">
        <v>152.04</v>
      </c>
      <c r="L844" s="36">
        <v>0</v>
      </c>
      <c r="M844">
        <v>0</v>
      </c>
      <c r="N844" t="s">
        <v>243</v>
      </c>
      <c r="O844" t="s">
        <v>243</v>
      </c>
      <c r="P844" t="s">
        <v>198</v>
      </c>
      <c r="Q844">
        <v>1</v>
      </c>
      <c r="R844" s="116">
        <f t="shared" si="91"/>
        <v>152.04</v>
      </c>
      <c r="S844">
        <f t="shared" si="92"/>
        <v>1041.4739999999999</v>
      </c>
      <c r="T844" t="str">
        <f t="shared" si="93"/>
        <v>10324108530CME</v>
      </c>
      <c r="U844" t="str">
        <f t="shared" si="94"/>
        <v>14108530CME</v>
      </c>
      <c r="V844" t="str">
        <f t="shared" si="95"/>
        <v>141085TDCME</v>
      </c>
      <c r="W844" t="str">
        <f t="shared" si="96"/>
        <v>103241085TDCME</v>
      </c>
      <c r="X844" t="str">
        <f t="shared" si="97"/>
        <v>0CME</v>
      </c>
    </row>
    <row r="845" spans="3:24" hidden="1" x14ac:dyDescent="0.2">
      <c r="C845">
        <v>1032</v>
      </c>
      <c r="D845" t="s">
        <v>199</v>
      </c>
      <c r="E845" t="s">
        <v>200</v>
      </c>
      <c r="F845" t="s">
        <v>893</v>
      </c>
      <c r="G845" s="1">
        <v>41085</v>
      </c>
      <c r="H845" t="s">
        <v>202</v>
      </c>
      <c r="I845">
        <v>34</v>
      </c>
      <c r="J845">
        <v>6.97</v>
      </c>
      <c r="K845" s="36">
        <v>0</v>
      </c>
      <c r="L845" s="36">
        <v>404.22</v>
      </c>
      <c r="M845">
        <v>0</v>
      </c>
      <c r="N845" t="s">
        <v>243</v>
      </c>
      <c r="O845" t="s">
        <v>243</v>
      </c>
      <c r="P845" t="s">
        <v>198</v>
      </c>
      <c r="Q845">
        <v>1</v>
      </c>
      <c r="R845" s="116">
        <f t="shared" si="91"/>
        <v>404.22</v>
      </c>
      <c r="S845">
        <f t="shared" si="92"/>
        <v>2817.4133999999999</v>
      </c>
      <c r="T845" t="str">
        <f t="shared" si="93"/>
        <v>10324108530VME</v>
      </c>
      <c r="U845" t="str">
        <f t="shared" si="94"/>
        <v>14108530VME</v>
      </c>
      <c r="V845" t="str">
        <f t="shared" si="95"/>
        <v>141085TDVME</v>
      </c>
      <c r="W845" t="str">
        <f t="shared" si="96"/>
        <v>103241085TDVME</v>
      </c>
      <c r="X845" t="str">
        <f t="shared" si="97"/>
        <v>0VME</v>
      </c>
    </row>
    <row r="846" spans="3:24" hidden="1" x14ac:dyDescent="0.2">
      <c r="C846">
        <v>1032</v>
      </c>
      <c r="D846" t="s">
        <v>199</v>
      </c>
      <c r="E846" t="s">
        <v>200</v>
      </c>
      <c r="F846" t="s">
        <v>894</v>
      </c>
      <c r="G846" s="1">
        <v>41085</v>
      </c>
      <c r="H846" t="s">
        <v>202</v>
      </c>
      <c r="I846">
        <v>34</v>
      </c>
      <c r="J846">
        <v>6.97</v>
      </c>
      <c r="K846" s="36">
        <v>0</v>
      </c>
      <c r="L846" s="36">
        <v>18.649999999999999</v>
      </c>
      <c r="M846">
        <v>0</v>
      </c>
      <c r="N846" t="s">
        <v>243</v>
      </c>
      <c r="O846" t="s">
        <v>243</v>
      </c>
      <c r="P846" t="s">
        <v>198</v>
      </c>
      <c r="Q846">
        <v>1</v>
      </c>
      <c r="R846" s="116">
        <f t="shared" si="91"/>
        <v>18.649999999999999</v>
      </c>
      <c r="S846">
        <f t="shared" si="92"/>
        <v>129.9905</v>
      </c>
      <c r="T846" t="str">
        <f t="shared" si="93"/>
        <v>10324108530VME</v>
      </c>
      <c r="U846" t="str">
        <f t="shared" si="94"/>
        <v>14108530VME</v>
      </c>
      <c r="V846" t="str">
        <f t="shared" si="95"/>
        <v>141085TDVME</v>
      </c>
      <c r="W846" t="str">
        <f t="shared" si="96"/>
        <v>103241085TDVME</v>
      </c>
      <c r="X846" t="str">
        <f t="shared" si="97"/>
        <v>0VME</v>
      </c>
    </row>
    <row r="847" spans="3:24" hidden="1" x14ac:dyDescent="0.2">
      <c r="C847">
        <v>1032</v>
      </c>
      <c r="D847" t="s">
        <v>199</v>
      </c>
      <c r="E847" t="s">
        <v>200</v>
      </c>
      <c r="F847" t="s">
        <v>833</v>
      </c>
      <c r="G847" s="1">
        <v>41085</v>
      </c>
      <c r="H847" t="s">
        <v>204</v>
      </c>
      <c r="I847">
        <v>34</v>
      </c>
      <c r="J847">
        <v>6.85</v>
      </c>
      <c r="K847" s="36">
        <v>214.8</v>
      </c>
      <c r="L847" s="36">
        <v>0</v>
      </c>
      <c r="M847">
        <v>0</v>
      </c>
      <c r="N847" t="s">
        <v>243</v>
      </c>
      <c r="O847" t="s">
        <v>243</v>
      </c>
      <c r="P847" t="s">
        <v>198</v>
      </c>
      <c r="Q847">
        <v>1</v>
      </c>
      <c r="R847" s="116">
        <f t="shared" si="91"/>
        <v>214.8</v>
      </c>
      <c r="S847">
        <f t="shared" si="92"/>
        <v>1471.38</v>
      </c>
      <c r="T847" t="str">
        <f t="shared" si="93"/>
        <v>10324108530CME</v>
      </c>
      <c r="U847" t="str">
        <f t="shared" si="94"/>
        <v>14108530CME</v>
      </c>
      <c r="V847" t="str">
        <f t="shared" si="95"/>
        <v>141085TDCME</v>
      </c>
      <c r="W847" t="str">
        <f t="shared" si="96"/>
        <v>103241085TDCME</v>
      </c>
      <c r="X847" t="str">
        <f t="shared" si="97"/>
        <v>0CME</v>
      </c>
    </row>
    <row r="848" spans="3:24" hidden="1" x14ac:dyDescent="0.2">
      <c r="C848">
        <v>1032</v>
      </c>
      <c r="D848" t="s">
        <v>199</v>
      </c>
      <c r="E848" t="s">
        <v>200</v>
      </c>
      <c r="F848" t="s">
        <v>1069</v>
      </c>
      <c r="G848" s="1">
        <v>41085</v>
      </c>
      <c r="H848" t="s">
        <v>202</v>
      </c>
      <c r="I848">
        <v>34</v>
      </c>
      <c r="J848">
        <v>6.97</v>
      </c>
      <c r="K848" s="36">
        <v>0</v>
      </c>
      <c r="L848" s="36">
        <v>3.76</v>
      </c>
      <c r="M848">
        <v>0</v>
      </c>
      <c r="N848" t="s">
        <v>243</v>
      </c>
      <c r="O848" t="s">
        <v>243</v>
      </c>
      <c r="P848" t="s">
        <v>198</v>
      </c>
      <c r="Q848">
        <v>1</v>
      </c>
      <c r="R848" s="116">
        <f t="shared" si="91"/>
        <v>3.76</v>
      </c>
      <c r="S848">
        <f t="shared" si="92"/>
        <v>26.207199999999997</v>
      </c>
      <c r="T848" t="str">
        <f t="shared" si="93"/>
        <v>10324108530VME</v>
      </c>
      <c r="U848" t="str">
        <f t="shared" si="94"/>
        <v>14108530VME</v>
      </c>
      <c r="V848" t="str">
        <f t="shared" si="95"/>
        <v>141085TDVME</v>
      </c>
      <c r="W848" t="str">
        <f t="shared" si="96"/>
        <v>103241085TDVME</v>
      </c>
      <c r="X848" t="str">
        <f t="shared" si="97"/>
        <v>0VME</v>
      </c>
    </row>
    <row r="849" spans="3:24" hidden="1" x14ac:dyDescent="0.2">
      <c r="C849">
        <v>1032</v>
      </c>
      <c r="D849" t="s">
        <v>199</v>
      </c>
      <c r="E849" t="s">
        <v>200</v>
      </c>
      <c r="F849" t="s">
        <v>656</v>
      </c>
      <c r="G849" s="1">
        <v>41085</v>
      </c>
      <c r="H849" t="s">
        <v>204</v>
      </c>
      <c r="I849">
        <v>34</v>
      </c>
      <c r="J849">
        <v>6.85</v>
      </c>
      <c r="K849" s="36">
        <v>530.82000000000005</v>
      </c>
      <c r="L849" s="36">
        <v>0</v>
      </c>
      <c r="M849">
        <v>0</v>
      </c>
      <c r="N849" t="s">
        <v>243</v>
      </c>
      <c r="O849" t="s">
        <v>243</v>
      </c>
      <c r="P849" t="s">
        <v>198</v>
      </c>
      <c r="Q849">
        <v>1</v>
      </c>
      <c r="R849" s="116">
        <f t="shared" si="91"/>
        <v>530.82000000000005</v>
      </c>
      <c r="S849">
        <f t="shared" si="92"/>
        <v>3636.1170000000002</v>
      </c>
      <c r="T849" t="str">
        <f t="shared" si="93"/>
        <v>10324108530CME</v>
      </c>
      <c r="U849" t="str">
        <f t="shared" si="94"/>
        <v>14108530CME</v>
      </c>
      <c r="V849" t="str">
        <f t="shared" si="95"/>
        <v>141085TDCME</v>
      </c>
      <c r="W849" t="str">
        <f t="shared" si="96"/>
        <v>103241085TDCME</v>
      </c>
      <c r="X849" t="str">
        <f t="shared" si="97"/>
        <v>0CME</v>
      </c>
    </row>
    <row r="850" spans="3:24" hidden="1" x14ac:dyDescent="0.2">
      <c r="C850">
        <v>1032</v>
      </c>
      <c r="D850" t="s">
        <v>199</v>
      </c>
      <c r="E850" t="s">
        <v>200</v>
      </c>
      <c r="F850" t="s">
        <v>657</v>
      </c>
      <c r="G850" s="1">
        <v>41085</v>
      </c>
      <c r="H850" t="s">
        <v>202</v>
      </c>
      <c r="I850">
        <v>34</v>
      </c>
      <c r="J850">
        <v>6.97</v>
      </c>
      <c r="K850" s="36">
        <v>0</v>
      </c>
      <c r="L850" s="36">
        <v>1314.56</v>
      </c>
      <c r="M850">
        <v>0</v>
      </c>
      <c r="N850" t="s">
        <v>243</v>
      </c>
      <c r="O850" t="s">
        <v>243</v>
      </c>
      <c r="P850" t="s">
        <v>473</v>
      </c>
      <c r="Q850">
        <v>1</v>
      </c>
      <c r="R850" s="116">
        <f t="shared" si="91"/>
        <v>1314.56</v>
      </c>
      <c r="S850">
        <f t="shared" si="92"/>
        <v>9162.4831999999988</v>
      </c>
      <c r="T850" t="str">
        <f t="shared" si="93"/>
        <v>10324108530VME</v>
      </c>
      <c r="U850" t="str">
        <f t="shared" si="94"/>
        <v>14108530VME</v>
      </c>
      <c r="V850" t="str">
        <f t="shared" si="95"/>
        <v>141085TDVME</v>
      </c>
      <c r="W850" t="str">
        <f t="shared" si="96"/>
        <v>103241085TDVME</v>
      </c>
      <c r="X850" t="str">
        <f t="shared" si="97"/>
        <v>0VME</v>
      </c>
    </row>
    <row r="851" spans="3:24" hidden="1" x14ac:dyDescent="0.2">
      <c r="C851">
        <v>1032</v>
      </c>
      <c r="D851" t="s">
        <v>199</v>
      </c>
      <c r="E851" t="s">
        <v>200</v>
      </c>
      <c r="F851" t="s">
        <v>658</v>
      </c>
      <c r="G851" s="1">
        <v>41085</v>
      </c>
      <c r="H851" t="s">
        <v>204</v>
      </c>
      <c r="I851">
        <v>34</v>
      </c>
      <c r="J851">
        <v>6.85</v>
      </c>
      <c r="K851" s="36">
        <v>0.31</v>
      </c>
      <c r="L851" s="36">
        <v>0</v>
      </c>
      <c r="M851">
        <v>0</v>
      </c>
      <c r="N851" t="s">
        <v>243</v>
      </c>
      <c r="O851" t="s">
        <v>243</v>
      </c>
      <c r="P851" t="s">
        <v>473</v>
      </c>
      <c r="Q851">
        <v>1</v>
      </c>
      <c r="R851" s="116">
        <f t="shared" si="91"/>
        <v>0.31</v>
      </c>
      <c r="S851">
        <f t="shared" si="92"/>
        <v>2.1234999999999999</v>
      </c>
      <c r="T851" t="str">
        <f t="shared" si="93"/>
        <v>10324108530CME</v>
      </c>
      <c r="U851" t="str">
        <f t="shared" si="94"/>
        <v>14108530CME</v>
      </c>
      <c r="V851" t="str">
        <f t="shared" si="95"/>
        <v>141085TDCME</v>
      </c>
      <c r="W851" t="str">
        <f t="shared" si="96"/>
        <v>103241085TDCME</v>
      </c>
      <c r="X851" t="str">
        <f t="shared" si="97"/>
        <v>0CME</v>
      </c>
    </row>
    <row r="852" spans="3:24" hidden="1" x14ac:dyDescent="0.2">
      <c r="C852">
        <v>1032</v>
      </c>
      <c r="D852" t="s">
        <v>199</v>
      </c>
      <c r="E852" t="s">
        <v>200</v>
      </c>
      <c r="F852" t="s">
        <v>659</v>
      </c>
      <c r="G852" s="1">
        <v>41085</v>
      </c>
      <c r="H852" t="s">
        <v>202</v>
      </c>
      <c r="I852">
        <v>34</v>
      </c>
      <c r="J852">
        <v>6.97</v>
      </c>
      <c r="K852" s="36">
        <v>0</v>
      </c>
      <c r="L852" s="36">
        <v>1575.08</v>
      </c>
      <c r="M852">
        <v>0</v>
      </c>
      <c r="N852" t="s">
        <v>243</v>
      </c>
      <c r="O852" t="s">
        <v>243</v>
      </c>
      <c r="P852" t="s">
        <v>473</v>
      </c>
      <c r="Q852">
        <v>1</v>
      </c>
      <c r="R852" s="116">
        <f t="shared" si="91"/>
        <v>1575.08</v>
      </c>
      <c r="S852">
        <f t="shared" si="92"/>
        <v>10978.307599999998</v>
      </c>
      <c r="T852" t="str">
        <f t="shared" si="93"/>
        <v>10324108530VME</v>
      </c>
      <c r="U852" t="str">
        <f t="shared" si="94"/>
        <v>14108530VME</v>
      </c>
      <c r="V852" t="str">
        <f t="shared" si="95"/>
        <v>141085TDVME</v>
      </c>
      <c r="W852" t="str">
        <f t="shared" si="96"/>
        <v>103241085TDVME</v>
      </c>
      <c r="X852" t="str">
        <f t="shared" si="97"/>
        <v>0VME</v>
      </c>
    </row>
    <row r="853" spans="3:24" hidden="1" x14ac:dyDescent="0.2">
      <c r="C853">
        <v>1032</v>
      </c>
      <c r="D853" t="s">
        <v>199</v>
      </c>
      <c r="E853" t="s">
        <v>200</v>
      </c>
      <c r="F853" t="s">
        <v>660</v>
      </c>
      <c r="G853" s="1">
        <v>41085</v>
      </c>
      <c r="H853" t="s">
        <v>204</v>
      </c>
      <c r="I853">
        <v>34</v>
      </c>
      <c r="J853">
        <v>6.85</v>
      </c>
      <c r="K853" s="36">
        <v>226.91</v>
      </c>
      <c r="L853" s="36">
        <v>0</v>
      </c>
      <c r="M853">
        <v>0</v>
      </c>
      <c r="N853" t="s">
        <v>243</v>
      </c>
      <c r="O853" t="s">
        <v>243</v>
      </c>
      <c r="P853" t="s">
        <v>473</v>
      </c>
      <c r="Q853">
        <v>1</v>
      </c>
      <c r="R853" s="116">
        <f t="shared" si="91"/>
        <v>226.91</v>
      </c>
      <c r="S853">
        <f t="shared" si="92"/>
        <v>1554.3335</v>
      </c>
      <c r="T853" t="str">
        <f t="shared" si="93"/>
        <v>10324108530CME</v>
      </c>
      <c r="U853" t="str">
        <f t="shared" si="94"/>
        <v>14108530CME</v>
      </c>
      <c r="V853" t="str">
        <f t="shared" si="95"/>
        <v>141085TDCME</v>
      </c>
      <c r="W853" t="str">
        <f t="shared" si="96"/>
        <v>103241085TDCME</v>
      </c>
      <c r="X853" t="str">
        <f t="shared" si="97"/>
        <v>0CME</v>
      </c>
    </row>
    <row r="854" spans="3:24" hidden="1" x14ac:dyDescent="0.2">
      <c r="C854">
        <v>1032</v>
      </c>
      <c r="D854" t="s">
        <v>199</v>
      </c>
      <c r="E854" t="s">
        <v>200</v>
      </c>
      <c r="F854" t="s">
        <v>661</v>
      </c>
      <c r="G854" s="1">
        <v>41085</v>
      </c>
      <c r="H854" t="s">
        <v>202</v>
      </c>
      <c r="I854">
        <v>34</v>
      </c>
      <c r="J854">
        <v>6.97</v>
      </c>
      <c r="K854" s="36">
        <v>0</v>
      </c>
      <c r="L854" s="36">
        <v>7177.72</v>
      </c>
      <c r="M854">
        <v>0</v>
      </c>
      <c r="N854" t="s">
        <v>243</v>
      </c>
      <c r="O854" t="s">
        <v>243</v>
      </c>
      <c r="P854" t="s">
        <v>473</v>
      </c>
      <c r="Q854">
        <v>1</v>
      </c>
      <c r="R854" s="116">
        <f t="shared" si="91"/>
        <v>7177.72</v>
      </c>
      <c r="S854">
        <f t="shared" si="92"/>
        <v>50028.708400000003</v>
      </c>
      <c r="T854" t="str">
        <f t="shared" si="93"/>
        <v>10324108530VME</v>
      </c>
      <c r="U854" t="str">
        <f t="shared" si="94"/>
        <v>14108530VME</v>
      </c>
      <c r="V854" t="str">
        <f t="shared" si="95"/>
        <v>141085TDVME</v>
      </c>
      <c r="W854" t="str">
        <f t="shared" si="96"/>
        <v>103241085TDVME</v>
      </c>
      <c r="X854" t="str">
        <f t="shared" si="97"/>
        <v>0VME</v>
      </c>
    </row>
    <row r="855" spans="3:24" hidden="1" x14ac:dyDescent="0.2">
      <c r="C855">
        <v>1032</v>
      </c>
      <c r="D855" t="s">
        <v>199</v>
      </c>
      <c r="E855" t="s">
        <v>200</v>
      </c>
      <c r="F855" t="s">
        <v>662</v>
      </c>
      <c r="G855" s="1">
        <v>41085</v>
      </c>
      <c r="H855" t="s">
        <v>204</v>
      </c>
      <c r="I855">
        <v>34</v>
      </c>
      <c r="J855">
        <v>6.85</v>
      </c>
      <c r="K855" s="36">
        <v>4.03</v>
      </c>
      <c r="L855" s="36">
        <v>0</v>
      </c>
      <c r="M855">
        <v>0</v>
      </c>
      <c r="N855" t="s">
        <v>243</v>
      </c>
      <c r="O855" t="s">
        <v>243</v>
      </c>
      <c r="P855" t="s">
        <v>473</v>
      </c>
      <c r="Q855">
        <v>1</v>
      </c>
      <c r="R855" s="116">
        <f t="shared" si="91"/>
        <v>4.03</v>
      </c>
      <c r="S855">
        <f t="shared" si="92"/>
        <v>27.605499999999999</v>
      </c>
      <c r="T855" t="str">
        <f t="shared" si="93"/>
        <v>10324108530CME</v>
      </c>
      <c r="U855" t="str">
        <f t="shared" si="94"/>
        <v>14108530CME</v>
      </c>
      <c r="V855" t="str">
        <f t="shared" si="95"/>
        <v>141085TDCME</v>
      </c>
      <c r="W855" t="str">
        <f t="shared" si="96"/>
        <v>103241085TDCME</v>
      </c>
      <c r="X855" t="str">
        <f t="shared" si="97"/>
        <v>0CME</v>
      </c>
    </row>
    <row r="856" spans="3:24" hidden="1" x14ac:dyDescent="0.2">
      <c r="C856">
        <v>1032</v>
      </c>
      <c r="D856" t="s">
        <v>199</v>
      </c>
      <c r="E856" t="s">
        <v>200</v>
      </c>
      <c r="F856" t="s">
        <v>663</v>
      </c>
      <c r="G856" s="1">
        <v>41085</v>
      </c>
      <c r="H856" t="s">
        <v>202</v>
      </c>
      <c r="I856">
        <v>34</v>
      </c>
      <c r="J856">
        <v>6.97</v>
      </c>
      <c r="K856" s="36">
        <v>0</v>
      </c>
      <c r="L856" s="36">
        <v>2370.79</v>
      </c>
      <c r="M856">
        <v>0</v>
      </c>
      <c r="N856" t="s">
        <v>243</v>
      </c>
      <c r="O856" t="s">
        <v>243</v>
      </c>
      <c r="P856" t="s">
        <v>473</v>
      </c>
      <c r="Q856">
        <v>1</v>
      </c>
      <c r="R856" s="116">
        <f t="shared" si="91"/>
        <v>2370.79</v>
      </c>
      <c r="S856">
        <f t="shared" si="92"/>
        <v>16524.406299999999</v>
      </c>
      <c r="T856" t="str">
        <f t="shared" si="93"/>
        <v>10324108530VME</v>
      </c>
      <c r="U856" t="str">
        <f t="shared" si="94"/>
        <v>14108530VME</v>
      </c>
      <c r="V856" t="str">
        <f t="shared" si="95"/>
        <v>141085TDVME</v>
      </c>
      <c r="W856" t="str">
        <f t="shared" si="96"/>
        <v>103241085TDVME</v>
      </c>
      <c r="X856" t="str">
        <f t="shared" si="97"/>
        <v>0VME</v>
      </c>
    </row>
    <row r="857" spans="3:24" hidden="1" x14ac:dyDescent="0.2">
      <c r="C857">
        <v>1032</v>
      </c>
      <c r="D857" t="s">
        <v>199</v>
      </c>
      <c r="E857" t="s">
        <v>200</v>
      </c>
      <c r="F857" t="s">
        <v>664</v>
      </c>
      <c r="G857" s="1">
        <v>41085</v>
      </c>
      <c r="H857" t="s">
        <v>204</v>
      </c>
      <c r="I857">
        <v>34</v>
      </c>
      <c r="J857">
        <v>6.85</v>
      </c>
      <c r="K857" s="36">
        <v>1509.63</v>
      </c>
      <c r="L857" s="36">
        <v>0</v>
      </c>
      <c r="M857">
        <v>0</v>
      </c>
      <c r="N857" t="s">
        <v>243</v>
      </c>
      <c r="O857" t="s">
        <v>243</v>
      </c>
      <c r="P857" t="s">
        <v>473</v>
      </c>
      <c r="Q857">
        <v>1</v>
      </c>
      <c r="R857" s="116">
        <f t="shared" si="91"/>
        <v>1509.63</v>
      </c>
      <c r="S857">
        <f t="shared" si="92"/>
        <v>10340.9655</v>
      </c>
      <c r="T857" t="str">
        <f t="shared" si="93"/>
        <v>10324108530CME</v>
      </c>
      <c r="U857" t="str">
        <f t="shared" si="94"/>
        <v>14108530CME</v>
      </c>
      <c r="V857" t="str">
        <f t="shared" si="95"/>
        <v>141085TDCME</v>
      </c>
      <c r="W857" t="str">
        <f t="shared" si="96"/>
        <v>103241085TDCME</v>
      </c>
      <c r="X857" t="str">
        <f t="shared" si="97"/>
        <v>0CME</v>
      </c>
    </row>
    <row r="858" spans="3:24" hidden="1" x14ac:dyDescent="0.2">
      <c r="C858">
        <v>1032</v>
      </c>
      <c r="D858" t="s">
        <v>199</v>
      </c>
      <c r="E858" t="s">
        <v>200</v>
      </c>
      <c r="F858" t="s">
        <v>665</v>
      </c>
      <c r="G858" s="1">
        <v>41085</v>
      </c>
      <c r="H858" t="s">
        <v>202</v>
      </c>
      <c r="I858">
        <v>34</v>
      </c>
      <c r="J858">
        <v>6.97</v>
      </c>
      <c r="K858" s="36">
        <v>0</v>
      </c>
      <c r="L858" s="36">
        <v>31218.61</v>
      </c>
      <c r="M858">
        <v>0</v>
      </c>
      <c r="N858" t="s">
        <v>348</v>
      </c>
      <c r="O858" t="s">
        <v>348</v>
      </c>
      <c r="P858" t="s">
        <v>198</v>
      </c>
      <c r="Q858">
        <v>1</v>
      </c>
      <c r="R858" s="116">
        <f t="shared" si="91"/>
        <v>31218.61</v>
      </c>
      <c r="S858">
        <f t="shared" si="92"/>
        <v>217593.71169999999</v>
      </c>
      <c r="T858" t="str">
        <f t="shared" si="93"/>
        <v>10324108530VME</v>
      </c>
      <c r="U858" t="str">
        <f t="shared" si="94"/>
        <v>14108530VME</v>
      </c>
      <c r="V858" t="str">
        <f t="shared" si="95"/>
        <v>141085TDVME</v>
      </c>
      <c r="W858" t="str">
        <f t="shared" si="96"/>
        <v>103241085TDVME</v>
      </c>
      <c r="X858" t="str">
        <f t="shared" si="97"/>
        <v>0VME</v>
      </c>
    </row>
    <row r="859" spans="3:24" hidden="1" x14ac:dyDescent="0.2">
      <c r="C859">
        <v>1032</v>
      </c>
      <c r="D859" t="s">
        <v>199</v>
      </c>
      <c r="E859" t="s">
        <v>200</v>
      </c>
      <c r="F859" t="s">
        <v>666</v>
      </c>
      <c r="G859" s="1">
        <v>41085</v>
      </c>
      <c r="H859" t="s">
        <v>204</v>
      </c>
      <c r="I859">
        <v>34</v>
      </c>
      <c r="J859">
        <v>6.85</v>
      </c>
      <c r="K859" s="36">
        <v>337.26</v>
      </c>
      <c r="L859" s="36">
        <v>0</v>
      </c>
      <c r="M859">
        <v>0</v>
      </c>
      <c r="N859" t="s">
        <v>348</v>
      </c>
      <c r="O859" t="s">
        <v>348</v>
      </c>
      <c r="P859" t="s">
        <v>198</v>
      </c>
      <c r="Q859">
        <v>1</v>
      </c>
      <c r="R859" s="116">
        <f t="shared" si="91"/>
        <v>337.26</v>
      </c>
      <c r="S859">
        <f t="shared" si="92"/>
        <v>2310.2309999999998</v>
      </c>
      <c r="T859" t="str">
        <f t="shared" si="93"/>
        <v>10324108530CME</v>
      </c>
      <c r="U859" t="str">
        <f t="shared" si="94"/>
        <v>14108530CME</v>
      </c>
      <c r="V859" t="str">
        <f t="shared" si="95"/>
        <v>141085TDCME</v>
      </c>
      <c r="W859" t="str">
        <f t="shared" si="96"/>
        <v>103241085TDCME</v>
      </c>
      <c r="X859" t="str">
        <f t="shared" si="97"/>
        <v>0CME</v>
      </c>
    </row>
    <row r="860" spans="3:24" hidden="1" x14ac:dyDescent="0.2">
      <c r="C860">
        <v>1032</v>
      </c>
      <c r="D860" t="s">
        <v>199</v>
      </c>
      <c r="E860" t="s">
        <v>200</v>
      </c>
      <c r="F860" t="s">
        <v>667</v>
      </c>
      <c r="G860" s="1">
        <v>41085</v>
      </c>
      <c r="H860" t="s">
        <v>202</v>
      </c>
      <c r="I860">
        <v>34</v>
      </c>
      <c r="J860">
        <v>6.97</v>
      </c>
      <c r="K860" s="36">
        <v>0</v>
      </c>
      <c r="L860" s="36">
        <v>10294.219999999999</v>
      </c>
      <c r="M860">
        <v>0</v>
      </c>
      <c r="N860" t="s">
        <v>348</v>
      </c>
      <c r="O860" t="s">
        <v>348</v>
      </c>
      <c r="P860" t="s">
        <v>198</v>
      </c>
      <c r="Q860">
        <v>1</v>
      </c>
      <c r="R860" s="116">
        <f t="shared" si="91"/>
        <v>10294.219999999999</v>
      </c>
      <c r="S860">
        <f t="shared" si="92"/>
        <v>71750.713399999993</v>
      </c>
      <c r="T860" t="str">
        <f t="shared" si="93"/>
        <v>10324108530VME</v>
      </c>
      <c r="U860" t="str">
        <f t="shared" si="94"/>
        <v>14108530VME</v>
      </c>
      <c r="V860" t="str">
        <f t="shared" si="95"/>
        <v>141085TDVME</v>
      </c>
      <c r="W860" t="str">
        <f t="shared" si="96"/>
        <v>103241085TDVME</v>
      </c>
      <c r="X860" t="str">
        <f t="shared" si="97"/>
        <v>0VME</v>
      </c>
    </row>
    <row r="861" spans="3:24" hidden="1" x14ac:dyDescent="0.2">
      <c r="C861">
        <v>1032</v>
      </c>
      <c r="D861" t="s">
        <v>199</v>
      </c>
      <c r="E861" t="s">
        <v>200</v>
      </c>
      <c r="F861" t="s">
        <v>668</v>
      </c>
      <c r="G861" s="1">
        <v>41085</v>
      </c>
      <c r="H861" t="s">
        <v>204</v>
      </c>
      <c r="I861">
        <v>34</v>
      </c>
      <c r="J861">
        <v>6.85</v>
      </c>
      <c r="K861" s="36">
        <v>439.2</v>
      </c>
      <c r="L861" s="36">
        <v>0</v>
      </c>
      <c r="M861">
        <v>0</v>
      </c>
      <c r="N861" t="s">
        <v>348</v>
      </c>
      <c r="O861" t="s">
        <v>348</v>
      </c>
      <c r="P861" t="s">
        <v>198</v>
      </c>
      <c r="Q861">
        <v>1</v>
      </c>
      <c r="R861" s="116">
        <f t="shared" si="91"/>
        <v>439.2</v>
      </c>
      <c r="S861">
        <f t="shared" si="92"/>
        <v>3008.52</v>
      </c>
      <c r="T861" t="str">
        <f t="shared" si="93"/>
        <v>10324108530CME</v>
      </c>
      <c r="U861" t="str">
        <f t="shared" si="94"/>
        <v>14108530CME</v>
      </c>
      <c r="V861" t="str">
        <f t="shared" si="95"/>
        <v>141085TDCME</v>
      </c>
      <c r="W861" t="str">
        <f t="shared" si="96"/>
        <v>103241085TDCME</v>
      </c>
      <c r="X861" t="str">
        <f t="shared" si="97"/>
        <v>0CME</v>
      </c>
    </row>
    <row r="862" spans="3:24" hidden="1" x14ac:dyDescent="0.2">
      <c r="C862">
        <v>1032</v>
      </c>
      <c r="D862" t="s">
        <v>199</v>
      </c>
      <c r="E862" t="s">
        <v>200</v>
      </c>
      <c r="F862" t="s">
        <v>669</v>
      </c>
      <c r="G862" s="1">
        <v>41085</v>
      </c>
      <c r="H862" t="s">
        <v>202</v>
      </c>
      <c r="I862">
        <v>34</v>
      </c>
      <c r="J862">
        <v>6.97</v>
      </c>
      <c r="K862" s="36">
        <v>0</v>
      </c>
      <c r="L862" s="36">
        <v>1902.1</v>
      </c>
      <c r="M862">
        <v>0</v>
      </c>
      <c r="N862" t="s">
        <v>348</v>
      </c>
      <c r="O862" t="s">
        <v>348</v>
      </c>
      <c r="P862" t="s">
        <v>198</v>
      </c>
      <c r="Q862">
        <v>1</v>
      </c>
      <c r="R862" s="116">
        <f t="shared" si="91"/>
        <v>1902.1</v>
      </c>
      <c r="S862">
        <f t="shared" si="92"/>
        <v>13257.636999999999</v>
      </c>
      <c r="T862" t="str">
        <f t="shared" si="93"/>
        <v>10324108530VME</v>
      </c>
      <c r="U862" t="str">
        <f t="shared" si="94"/>
        <v>14108530VME</v>
      </c>
      <c r="V862" t="str">
        <f t="shared" si="95"/>
        <v>141085TDVME</v>
      </c>
      <c r="W862" t="str">
        <f t="shared" si="96"/>
        <v>103241085TDVME</v>
      </c>
      <c r="X862" t="str">
        <f t="shared" si="97"/>
        <v>0VME</v>
      </c>
    </row>
    <row r="863" spans="3:24" hidden="1" x14ac:dyDescent="0.2">
      <c r="C863">
        <v>1032</v>
      </c>
      <c r="D863" t="s">
        <v>199</v>
      </c>
      <c r="E863" t="s">
        <v>200</v>
      </c>
      <c r="F863" t="s">
        <v>670</v>
      </c>
      <c r="G863" s="1">
        <v>41085</v>
      </c>
      <c r="H863" t="s">
        <v>204</v>
      </c>
      <c r="I863">
        <v>34</v>
      </c>
      <c r="J863">
        <v>6.85</v>
      </c>
      <c r="K863" s="36">
        <v>1820.93</v>
      </c>
      <c r="L863" s="36">
        <v>0</v>
      </c>
      <c r="M863">
        <v>0</v>
      </c>
      <c r="N863" t="s">
        <v>348</v>
      </c>
      <c r="O863" t="s">
        <v>348</v>
      </c>
      <c r="P863" t="s">
        <v>198</v>
      </c>
      <c r="Q863">
        <v>1</v>
      </c>
      <c r="R863" s="116">
        <f t="shared" si="91"/>
        <v>1820.93</v>
      </c>
      <c r="S863">
        <f t="shared" si="92"/>
        <v>12473.370499999999</v>
      </c>
      <c r="T863" t="str">
        <f t="shared" si="93"/>
        <v>10324108530CME</v>
      </c>
      <c r="U863" t="str">
        <f t="shared" si="94"/>
        <v>14108530CME</v>
      </c>
      <c r="V863" t="str">
        <f t="shared" si="95"/>
        <v>141085TDCME</v>
      </c>
      <c r="W863" t="str">
        <f t="shared" si="96"/>
        <v>103241085TDCME</v>
      </c>
      <c r="X863" t="str">
        <f t="shared" si="97"/>
        <v>0CME</v>
      </c>
    </row>
    <row r="864" spans="3:24" hidden="1" x14ac:dyDescent="0.2">
      <c r="C864">
        <v>1032</v>
      </c>
      <c r="D864" t="s">
        <v>199</v>
      </c>
      <c r="E864" t="s">
        <v>200</v>
      </c>
      <c r="F864" t="s">
        <v>671</v>
      </c>
      <c r="G864" s="1">
        <v>41085</v>
      </c>
      <c r="H864" t="s">
        <v>204</v>
      </c>
      <c r="I864">
        <v>34</v>
      </c>
      <c r="J864">
        <v>6.85</v>
      </c>
      <c r="K864" s="36">
        <v>457.64</v>
      </c>
      <c r="L864" s="36">
        <v>0</v>
      </c>
      <c r="M864">
        <v>0</v>
      </c>
      <c r="N864" t="s">
        <v>348</v>
      </c>
      <c r="O864" t="s">
        <v>348</v>
      </c>
      <c r="P864" t="s">
        <v>198</v>
      </c>
      <c r="Q864">
        <v>1</v>
      </c>
      <c r="R864" s="116">
        <f t="shared" si="91"/>
        <v>457.64</v>
      </c>
      <c r="S864">
        <f t="shared" si="92"/>
        <v>3134.8339999999998</v>
      </c>
      <c r="T864" t="str">
        <f t="shared" si="93"/>
        <v>10324108530CME</v>
      </c>
      <c r="U864" t="str">
        <f t="shared" si="94"/>
        <v>14108530CME</v>
      </c>
      <c r="V864" t="str">
        <f t="shared" si="95"/>
        <v>141085TDCME</v>
      </c>
      <c r="W864" t="str">
        <f t="shared" si="96"/>
        <v>103241085TDCME</v>
      </c>
      <c r="X864" t="str">
        <f t="shared" si="97"/>
        <v>0CME</v>
      </c>
    </row>
    <row r="865" spans="3:24" hidden="1" x14ac:dyDescent="0.2">
      <c r="C865">
        <v>1032</v>
      </c>
      <c r="D865" t="s">
        <v>199</v>
      </c>
      <c r="E865" t="s">
        <v>200</v>
      </c>
      <c r="F865" t="s">
        <v>672</v>
      </c>
      <c r="G865" s="1">
        <v>41085</v>
      </c>
      <c r="H865" t="s">
        <v>202</v>
      </c>
      <c r="I865">
        <v>34</v>
      </c>
      <c r="J865">
        <v>6.97</v>
      </c>
      <c r="K865" s="36">
        <v>0</v>
      </c>
      <c r="L865" s="36">
        <v>138.61000000000001</v>
      </c>
      <c r="M865">
        <v>0</v>
      </c>
      <c r="N865" t="s">
        <v>348</v>
      </c>
      <c r="O865" t="s">
        <v>348</v>
      </c>
      <c r="P865" t="s">
        <v>198</v>
      </c>
      <c r="Q865">
        <v>1</v>
      </c>
      <c r="R865" s="116">
        <f t="shared" si="91"/>
        <v>138.61000000000001</v>
      </c>
      <c r="S865">
        <f t="shared" si="92"/>
        <v>966.11170000000004</v>
      </c>
      <c r="T865" t="str">
        <f t="shared" si="93"/>
        <v>10324108530VME</v>
      </c>
      <c r="U865" t="str">
        <f t="shared" si="94"/>
        <v>14108530VME</v>
      </c>
      <c r="V865" t="str">
        <f t="shared" si="95"/>
        <v>141085TDVME</v>
      </c>
      <c r="W865" t="str">
        <f t="shared" si="96"/>
        <v>103241085TDVME</v>
      </c>
      <c r="X865" t="str">
        <f t="shared" si="97"/>
        <v>0VME</v>
      </c>
    </row>
    <row r="866" spans="3:24" hidden="1" x14ac:dyDescent="0.2">
      <c r="C866">
        <v>1032</v>
      </c>
      <c r="D866" t="s">
        <v>199</v>
      </c>
      <c r="E866" t="s">
        <v>200</v>
      </c>
      <c r="F866" t="s">
        <v>673</v>
      </c>
      <c r="G866" s="1">
        <v>41085</v>
      </c>
      <c r="H866" t="s">
        <v>204</v>
      </c>
      <c r="I866">
        <v>34</v>
      </c>
      <c r="J866">
        <v>6.85</v>
      </c>
      <c r="K866" s="36">
        <v>105</v>
      </c>
      <c r="L866" s="36">
        <v>0</v>
      </c>
      <c r="M866">
        <v>0</v>
      </c>
      <c r="N866" t="s">
        <v>348</v>
      </c>
      <c r="O866" t="s">
        <v>348</v>
      </c>
      <c r="P866" t="s">
        <v>198</v>
      </c>
      <c r="Q866">
        <v>1</v>
      </c>
      <c r="R866" s="116">
        <f t="shared" si="91"/>
        <v>105</v>
      </c>
      <c r="S866">
        <f t="shared" si="92"/>
        <v>719.25</v>
      </c>
      <c r="T866" t="str">
        <f t="shared" si="93"/>
        <v>10324108530CME</v>
      </c>
      <c r="U866" t="str">
        <f t="shared" si="94"/>
        <v>14108530CME</v>
      </c>
      <c r="V866" t="str">
        <f t="shared" si="95"/>
        <v>141085TDCME</v>
      </c>
      <c r="W866" t="str">
        <f t="shared" si="96"/>
        <v>103241085TDCME</v>
      </c>
      <c r="X866" t="str">
        <f t="shared" si="97"/>
        <v>0CME</v>
      </c>
    </row>
    <row r="867" spans="3:24" hidden="1" x14ac:dyDescent="0.2">
      <c r="C867">
        <v>1032</v>
      </c>
      <c r="D867" t="s">
        <v>199</v>
      </c>
      <c r="E867" t="s">
        <v>200</v>
      </c>
      <c r="F867" t="s">
        <v>674</v>
      </c>
      <c r="G867" s="1">
        <v>41085</v>
      </c>
      <c r="H867" t="s">
        <v>202</v>
      </c>
      <c r="I867">
        <v>34</v>
      </c>
      <c r="J867">
        <v>6.97</v>
      </c>
      <c r="K867" s="36">
        <v>0</v>
      </c>
      <c r="L867" s="36">
        <v>2053.2800000000002</v>
      </c>
      <c r="M867">
        <v>0</v>
      </c>
      <c r="N867" t="s">
        <v>348</v>
      </c>
      <c r="O867" t="s">
        <v>348</v>
      </c>
      <c r="P867" t="s">
        <v>198</v>
      </c>
      <c r="Q867">
        <v>1</v>
      </c>
      <c r="R867" s="116">
        <f t="shared" si="91"/>
        <v>2053.2800000000002</v>
      </c>
      <c r="S867">
        <f t="shared" si="92"/>
        <v>14311.3616</v>
      </c>
      <c r="T867" t="str">
        <f t="shared" si="93"/>
        <v>10324108530VME</v>
      </c>
      <c r="U867" t="str">
        <f t="shared" si="94"/>
        <v>14108530VME</v>
      </c>
      <c r="V867" t="str">
        <f t="shared" si="95"/>
        <v>141085TDVME</v>
      </c>
      <c r="W867" t="str">
        <f t="shared" si="96"/>
        <v>103241085TDVME</v>
      </c>
      <c r="X867" t="str">
        <f t="shared" si="97"/>
        <v>0VME</v>
      </c>
    </row>
    <row r="868" spans="3:24" hidden="1" x14ac:dyDescent="0.2">
      <c r="C868">
        <v>1032</v>
      </c>
      <c r="D868" t="s">
        <v>199</v>
      </c>
      <c r="E868" t="s">
        <v>200</v>
      </c>
      <c r="F868" t="s">
        <v>675</v>
      </c>
      <c r="G868" s="1">
        <v>41085</v>
      </c>
      <c r="H868" t="s">
        <v>204</v>
      </c>
      <c r="I868">
        <v>34</v>
      </c>
      <c r="J868">
        <v>6.85</v>
      </c>
      <c r="K868" s="36">
        <v>589.48</v>
      </c>
      <c r="L868" s="36">
        <v>0</v>
      </c>
      <c r="M868">
        <v>0</v>
      </c>
      <c r="N868" t="s">
        <v>348</v>
      </c>
      <c r="O868" t="s">
        <v>348</v>
      </c>
      <c r="P868" t="s">
        <v>198</v>
      </c>
      <c r="Q868">
        <v>1</v>
      </c>
      <c r="R868" s="116">
        <f t="shared" si="91"/>
        <v>589.48</v>
      </c>
      <c r="S868">
        <f t="shared" si="92"/>
        <v>4037.9380000000001</v>
      </c>
      <c r="T868" t="str">
        <f t="shared" si="93"/>
        <v>10324108530CME</v>
      </c>
      <c r="U868" t="str">
        <f t="shared" si="94"/>
        <v>14108530CME</v>
      </c>
      <c r="V868" t="str">
        <f t="shared" si="95"/>
        <v>141085TDCME</v>
      </c>
      <c r="W868" t="str">
        <f t="shared" si="96"/>
        <v>103241085TDCME</v>
      </c>
      <c r="X868" t="str">
        <f t="shared" si="97"/>
        <v>0CME</v>
      </c>
    </row>
    <row r="869" spans="3:24" hidden="1" x14ac:dyDescent="0.2">
      <c r="C869">
        <v>1032</v>
      </c>
      <c r="D869" t="s">
        <v>199</v>
      </c>
      <c r="E869" t="s">
        <v>200</v>
      </c>
      <c r="F869" t="s">
        <v>895</v>
      </c>
      <c r="G869" s="1">
        <v>41085</v>
      </c>
      <c r="H869" t="s">
        <v>202</v>
      </c>
      <c r="I869">
        <v>34</v>
      </c>
      <c r="J869">
        <v>6.97</v>
      </c>
      <c r="K869" s="36">
        <v>0</v>
      </c>
      <c r="L869" s="36">
        <v>2585.73</v>
      </c>
      <c r="M869">
        <v>0</v>
      </c>
      <c r="N869" t="s">
        <v>348</v>
      </c>
      <c r="O869" t="s">
        <v>348</v>
      </c>
      <c r="P869" t="s">
        <v>198</v>
      </c>
      <c r="Q869">
        <v>1</v>
      </c>
      <c r="R869" s="116">
        <f t="shared" si="91"/>
        <v>2585.73</v>
      </c>
      <c r="S869">
        <f t="shared" si="92"/>
        <v>18022.538099999998</v>
      </c>
      <c r="T869" t="str">
        <f t="shared" si="93"/>
        <v>10324108530VME</v>
      </c>
      <c r="U869" t="str">
        <f t="shared" si="94"/>
        <v>14108530VME</v>
      </c>
      <c r="V869" t="str">
        <f t="shared" si="95"/>
        <v>141085TDVME</v>
      </c>
      <c r="W869" t="str">
        <f t="shared" si="96"/>
        <v>103241085TDVME</v>
      </c>
      <c r="X869" t="str">
        <f t="shared" si="97"/>
        <v>0VME</v>
      </c>
    </row>
    <row r="870" spans="3:24" hidden="1" x14ac:dyDescent="0.2">
      <c r="C870">
        <v>1032</v>
      </c>
      <c r="D870" t="s">
        <v>199</v>
      </c>
      <c r="E870" t="s">
        <v>200</v>
      </c>
      <c r="F870" t="s">
        <v>676</v>
      </c>
      <c r="G870" s="1">
        <v>41085</v>
      </c>
      <c r="H870" t="s">
        <v>204</v>
      </c>
      <c r="I870">
        <v>34</v>
      </c>
      <c r="J870">
        <v>6.85</v>
      </c>
      <c r="K870" s="36">
        <v>103.5</v>
      </c>
      <c r="L870" s="36">
        <v>0</v>
      </c>
      <c r="M870">
        <v>0</v>
      </c>
      <c r="N870" t="s">
        <v>348</v>
      </c>
      <c r="O870" t="s">
        <v>348</v>
      </c>
      <c r="P870" t="s">
        <v>198</v>
      </c>
      <c r="Q870">
        <v>1</v>
      </c>
      <c r="R870" s="116">
        <f t="shared" si="91"/>
        <v>103.5</v>
      </c>
      <c r="S870">
        <f t="shared" si="92"/>
        <v>708.97499999999991</v>
      </c>
      <c r="T870" t="str">
        <f t="shared" si="93"/>
        <v>10324108530CME</v>
      </c>
      <c r="U870" t="str">
        <f t="shared" si="94"/>
        <v>14108530CME</v>
      </c>
      <c r="V870" t="str">
        <f t="shared" si="95"/>
        <v>141085TDCME</v>
      </c>
      <c r="W870" t="str">
        <f t="shared" si="96"/>
        <v>103241085TDCME</v>
      </c>
      <c r="X870" t="str">
        <f t="shared" si="97"/>
        <v>0CME</v>
      </c>
    </row>
    <row r="871" spans="3:24" hidden="1" x14ac:dyDescent="0.2">
      <c r="C871">
        <v>1032</v>
      </c>
      <c r="D871" t="s">
        <v>199</v>
      </c>
      <c r="E871" t="s">
        <v>200</v>
      </c>
      <c r="F871" t="s">
        <v>677</v>
      </c>
      <c r="G871" s="1">
        <v>41085</v>
      </c>
      <c r="H871" t="s">
        <v>202</v>
      </c>
      <c r="I871">
        <v>34</v>
      </c>
      <c r="J871">
        <v>6.97</v>
      </c>
      <c r="K871" s="36">
        <v>0</v>
      </c>
      <c r="L871" s="36">
        <v>232.59</v>
      </c>
      <c r="M871">
        <v>0</v>
      </c>
      <c r="N871" t="s">
        <v>348</v>
      </c>
      <c r="O871" t="s">
        <v>348</v>
      </c>
      <c r="P871" t="s">
        <v>198</v>
      </c>
      <c r="Q871">
        <v>1</v>
      </c>
      <c r="R871" s="116">
        <f t="shared" si="91"/>
        <v>232.59</v>
      </c>
      <c r="S871">
        <f t="shared" si="92"/>
        <v>1621.1523</v>
      </c>
      <c r="T871" t="str">
        <f t="shared" si="93"/>
        <v>10324108530VME</v>
      </c>
      <c r="U871" t="str">
        <f t="shared" si="94"/>
        <v>14108530VME</v>
      </c>
      <c r="V871" t="str">
        <f t="shared" si="95"/>
        <v>141085TDVME</v>
      </c>
      <c r="W871" t="str">
        <f t="shared" si="96"/>
        <v>103241085TDVME</v>
      </c>
      <c r="X871" t="str">
        <f t="shared" si="97"/>
        <v>0VME</v>
      </c>
    </row>
    <row r="872" spans="3:24" hidden="1" x14ac:dyDescent="0.2">
      <c r="C872">
        <v>1032</v>
      </c>
      <c r="D872" t="s">
        <v>199</v>
      </c>
      <c r="E872" t="s">
        <v>200</v>
      </c>
      <c r="F872" t="s">
        <v>678</v>
      </c>
      <c r="G872" s="1">
        <v>41085</v>
      </c>
      <c r="H872" t="s">
        <v>204</v>
      </c>
      <c r="I872">
        <v>34</v>
      </c>
      <c r="J872">
        <v>6.85</v>
      </c>
      <c r="K872" s="36">
        <v>345.96</v>
      </c>
      <c r="L872" s="36">
        <v>0</v>
      </c>
      <c r="M872">
        <v>0</v>
      </c>
      <c r="N872" t="s">
        <v>348</v>
      </c>
      <c r="O872" t="s">
        <v>348</v>
      </c>
      <c r="P872" t="s">
        <v>198</v>
      </c>
      <c r="Q872">
        <v>1</v>
      </c>
      <c r="R872" s="116">
        <f t="shared" si="91"/>
        <v>345.96</v>
      </c>
      <c r="S872">
        <f t="shared" si="92"/>
        <v>2369.8259999999996</v>
      </c>
      <c r="T872" t="str">
        <f t="shared" si="93"/>
        <v>10324108530CME</v>
      </c>
      <c r="U872" t="str">
        <f t="shared" si="94"/>
        <v>14108530CME</v>
      </c>
      <c r="V872" t="str">
        <f t="shared" si="95"/>
        <v>141085TDCME</v>
      </c>
      <c r="W872" t="str">
        <f t="shared" si="96"/>
        <v>103241085TDCME</v>
      </c>
      <c r="X872" t="str">
        <f t="shared" si="97"/>
        <v>0CME</v>
      </c>
    </row>
    <row r="873" spans="3:24" hidden="1" x14ac:dyDescent="0.2">
      <c r="C873">
        <v>1032</v>
      </c>
      <c r="D873" t="s">
        <v>199</v>
      </c>
      <c r="E873" t="s">
        <v>200</v>
      </c>
      <c r="F873" t="s">
        <v>896</v>
      </c>
      <c r="G873" s="1">
        <v>41085</v>
      </c>
      <c r="H873" t="s">
        <v>202</v>
      </c>
      <c r="I873">
        <v>34</v>
      </c>
      <c r="J873">
        <v>6.97</v>
      </c>
      <c r="K873" s="36">
        <v>0</v>
      </c>
      <c r="L873" s="36">
        <v>756.96</v>
      </c>
      <c r="M873">
        <v>0</v>
      </c>
      <c r="N873" t="s">
        <v>348</v>
      </c>
      <c r="O873" t="s">
        <v>348</v>
      </c>
      <c r="P873" t="s">
        <v>198</v>
      </c>
      <c r="Q873">
        <v>1</v>
      </c>
      <c r="R873" s="116">
        <f t="shared" si="91"/>
        <v>756.96</v>
      </c>
      <c r="S873">
        <f t="shared" si="92"/>
        <v>5276.0111999999999</v>
      </c>
      <c r="T873" t="str">
        <f t="shared" si="93"/>
        <v>10324108530VME</v>
      </c>
      <c r="U873" t="str">
        <f t="shared" si="94"/>
        <v>14108530VME</v>
      </c>
      <c r="V873" t="str">
        <f t="shared" si="95"/>
        <v>141085TDVME</v>
      </c>
      <c r="W873" t="str">
        <f t="shared" si="96"/>
        <v>103241085TDVME</v>
      </c>
      <c r="X873" t="str">
        <f t="shared" si="97"/>
        <v>0VME</v>
      </c>
    </row>
    <row r="874" spans="3:24" hidden="1" x14ac:dyDescent="0.2">
      <c r="C874">
        <v>1032</v>
      </c>
      <c r="D874" t="s">
        <v>199</v>
      </c>
      <c r="E874" t="s">
        <v>200</v>
      </c>
      <c r="F874" t="s">
        <v>679</v>
      </c>
      <c r="G874" s="1">
        <v>41085</v>
      </c>
      <c r="H874" t="s">
        <v>204</v>
      </c>
      <c r="I874">
        <v>34</v>
      </c>
      <c r="J874">
        <v>6.85</v>
      </c>
      <c r="K874" s="36">
        <v>550</v>
      </c>
      <c r="L874" s="36">
        <v>0</v>
      </c>
      <c r="M874">
        <v>0</v>
      </c>
      <c r="N874" t="s">
        <v>348</v>
      </c>
      <c r="O874" t="s">
        <v>348</v>
      </c>
      <c r="P874" t="s">
        <v>198</v>
      </c>
      <c r="Q874">
        <v>1</v>
      </c>
      <c r="R874" s="116">
        <f t="shared" si="91"/>
        <v>550</v>
      </c>
      <c r="S874">
        <f t="shared" si="92"/>
        <v>3767.5</v>
      </c>
      <c r="T874" t="str">
        <f t="shared" si="93"/>
        <v>10324108530CME</v>
      </c>
      <c r="U874" t="str">
        <f t="shared" si="94"/>
        <v>14108530CME</v>
      </c>
      <c r="V874" t="str">
        <f t="shared" si="95"/>
        <v>141085TDCME</v>
      </c>
      <c r="W874" t="str">
        <f t="shared" si="96"/>
        <v>103241085TDCME</v>
      </c>
      <c r="X874" t="str">
        <f t="shared" si="97"/>
        <v>0CME</v>
      </c>
    </row>
    <row r="875" spans="3:24" hidden="1" x14ac:dyDescent="0.2">
      <c r="C875">
        <v>1032</v>
      </c>
      <c r="D875" t="s">
        <v>199</v>
      </c>
      <c r="E875" t="s">
        <v>200</v>
      </c>
      <c r="F875" t="s">
        <v>846</v>
      </c>
      <c r="G875" s="1">
        <v>41085</v>
      </c>
      <c r="H875" t="s">
        <v>202</v>
      </c>
      <c r="I875">
        <v>34</v>
      </c>
      <c r="J875">
        <v>6.97</v>
      </c>
      <c r="K875" s="36">
        <v>0</v>
      </c>
      <c r="L875" s="36">
        <v>184.18</v>
      </c>
      <c r="M875">
        <v>0</v>
      </c>
      <c r="N875" t="s">
        <v>348</v>
      </c>
      <c r="O875" t="s">
        <v>348</v>
      </c>
      <c r="P875" t="s">
        <v>198</v>
      </c>
      <c r="Q875">
        <v>1</v>
      </c>
      <c r="R875" s="116">
        <f t="shared" si="91"/>
        <v>184.18</v>
      </c>
      <c r="S875">
        <f t="shared" si="92"/>
        <v>1283.7346</v>
      </c>
      <c r="T875" t="str">
        <f t="shared" si="93"/>
        <v>10324108530VME</v>
      </c>
      <c r="U875" t="str">
        <f t="shared" si="94"/>
        <v>14108530VME</v>
      </c>
      <c r="V875" t="str">
        <f t="shared" si="95"/>
        <v>141085TDVME</v>
      </c>
      <c r="W875" t="str">
        <f t="shared" si="96"/>
        <v>103241085TDVME</v>
      </c>
      <c r="X875" t="str">
        <f t="shared" si="97"/>
        <v>0VME</v>
      </c>
    </row>
    <row r="876" spans="3:24" hidden="1" x14ac:dyDescent="0.2">
      <c r="C876">
        <v>1032</v>
      </c>
      <c r="D876" t="s">
        <v>199</v>
      </c>
      <c r="E876" t="s">
        <v>200</v>
      </c>
      <c r="F876" t="s">
        <v>754</v>
      </c>
      <c r="G876" s="1">
        <v>41085</v>
      </c>
      <c r="H876" t="s">
        <v>204</v>
      </c>
      <c r="I876">
        <v>34</v>
      </c>
      <c r="J876">
        <v>6.85</v>
      </c>
      <c r="K876" s="36">
        <v>247.07</v>
      </c>
      <c r="L876" s="36">
        <v>0</v>
      </c>
      <c r="M876">
        <v>0</v>
      </c>
      <c r="N876" t="s">
        <v>348</v>
      </c>
      <c r="O876" t="s">
        <v>348</v>
      </c>
      <c r="P876" t="s">
        <v>198</v>
      </c>
      <c r="Q876">
        <v>1</v>
      </c>
      <c r="R876" s="116">
        <f t="shared" si="91"/>
        <v>247.07</v>
      </c>
      <c r="S876">
        <f t="shared" si="92"/>
        <v>1692.4295</v>
      </c>
      <c r="T876" t="str">
        <f t="shared" si="93"/>
        <v>10324108530CME</v>
      </c>
      <c r="U876" t="str">
        <f t="shared" si="94"/>
        <v>14108530CME</v>
      </c>
      <c r="V876" t="str">
        <f t="shared" si="95"/>
        <v>141085TDCME</v>
      </c>
      <c r="W876" t="str">
        <f t="shared" si="96"/>
        <v>103241085TDCME</v>
      </c>
      <c r="X876" t="str">
        <f t="shared" si="97"/>
        <v>0CME</v>
      </c>
    </row>
    <row r="877" spans="3:24" hidden="1" x14ac:dyDescent="0.2">
      <c r="C877">
        <v>1032</v>
      </c>
      <c r="D877" t="s">
        <v>199</v>
      </c>
      <c r="E877" t="s">
        <v>200</v>
      </c>
      <c r="F877" t="s">
        <v>680</v>
      </c>
      <c r="G877" s="1">
        <v>41085</v>
      </c>
      <c r="H877" t="s">
        <v>202</v>
      </c>
      <c r="I877">
        <v>34</v>
      </c>
      <c r="J877">
        <v>6.97</v>
      </c>
      <c r="K877" s="36">
        <v>0</v>
      </c>
      <c r="L877" s="36">
        <v>236.86</v>
      </c>
      <c r="M877">
        <v>0</v>
      </c>
      <c r="N877" t="s">
        <v>348</v>
      </c>
      <c r="O877" t="s">
        <v>348</v>
      </c>
      <c r="P877" t="s">
        <v>198</v>
      </c>
      <c r="Q877">
        <v>1</v>
      </c>
      <c r="R877" s="116">
        <f t="shared" si="91"/>
        <v>236.86</v>
      </c>
      <c r="S877">
        <f t="shared" si="92"/>
        <v>1650.9141999999999</v>
      </c>
      <c r="T877" t="str">
        <f t="shared" si="93"/>
        <v>10324108530VME</v>
      </c>
      <c r="U877" t="str">
        <f t="shared" si="94"/>
        <v>14108530VME</v>
      </c>
      <c r="V877" t="str">
        <f t="shared" si="95"/>
        <v>141085TDVME</v>
      </c>
      <c r="W877" t="str">
        <f t="shared" si="96"/>
        <v>103241085TDVME</v>
      </c>
      <c r="X877" t="str">
        <f t="shared" si="97"/>
        <v>0VME</v>
      </c>
    </row>
    <row r="878" spans="3:24" hidden="1" x14ac:dyDescent="0.2">
      <c r="C878">
        <v>1032</v>
      </c>
      <c r="D878" t="s">
        <v>199</v>
      </c>
      <c r="E878" t="s">
        <v>200</v>
      </c>
      <c r="F878" t="s">
        <v>681</v>
      </c>
      <c r="G878" s="1">
        <v>41085</v>
      </c>
      <c r="H878" t="s">
        <v>204</v>
      </c>
      <c r="I878">
        <v>34</v>
      </c>
      <c r="J878">
        <v>6.85</v>
      </c>
      <c r="K878" s="36">
        <v>1155.55</v>
      </c>
      <c r="L878" s="36">
        <v>0</v>
      </c>
      <c r="M878">
        <v>0</v>
      </c>
      <c r="N878" t="s">
        <v>348</v>
      </c>
      <c r="O878" t="s">
        <v>348</v>
      </c>
      <c r="P878" t="s">
        <v>198</v>
      </c>
      <c r="Q878">
        <v>1</v>
      </c>
      <c r="R878" s="116">
        <f t="shared" si="91"/>
        <v>1155.55</v>
      </c>
      <c r="S878">
        <f t="shared" si="92"/>
        <v>7915.517499999999</v>
      </c>
      <c r="T878" t="str">
        <f t="shared" si="93"/>
        <v>10324108530CME</v>
      </c>
      <c r="U878" t="str">
        <f t="shared" si="94"/>
        <v>14108530CME</v>
      </c>
      <c r="V878" t="str">
        <f t="shared" si="95"/>
        <v>141085TDCME</v>
      </c>
      <c r="W878" t="str">
        <f t="shared" si="96"/>
        <v>103241085TDCME</v>
      </c>
      <c r="X878" t="str">
        <f t="shared" si="97"/>
        <v>0CME</v>
      </c>
    </row>
    <row r="879" spans="3:24" hidden="1" x14ac:dyDescent="0.2">
      <c r="C879">
        <v>1032</v>
      </c>
      <c r="D879" t="s">
        <v>199</v>
      </c>
      <c r="E879" t="s">
        <v>200</v>
      </c>
      <c r="F879" t="s">
        <v>682</v>
      </c>
      <c r="G879" s="1">
        <v>41085</v>
      </c>
      <c r="H879" t="s">
        <v>202</v>
      </c>
      <c r="I879">
        <v>34</v>
      </c>
      <c r="J879">
        <v>6.97</v>
      </c>
      <c r="K879" s="36">
        <v>0</v>
      </c>
      <c r="L879" s="36">
        <v>1272.31</v>
      </c>
      <c r="M879">
        <v>0</v>
      </c>
      <c r="N879" t="s">
        <v>348</v>
      </c>
      <c r="O879" t="s">
        <v>348</v>
      </c>
      <c r="P879" t="s">
        <v>243</v>
      </c>
      <c r="Q879">
        <v>1</v>
      </c>
      <c r="R879" s="116">
        <f t="shared" si="91"/>
        <v>1272.31</v>
      </c>
      <c r="S879">
        <f t="shared" si="92"/>
        <v>8868.0006999999987</v>
      </c>
      <c r="T879" t="str">
        <f t="shared" si="93"/>
        <v>10324108530VME</v>
      </c>
      <c r="U879" t="str">
        <f t="shared" si="94"/>
        <v>14108530VME</v>
      </c>
      <c r="V879" t="str">
        <f t="shared" si="95"/>
        <v>141085TDVME</v>
      </c>
      <c r="W879" t="str">
        <f t="shared" si="96"/>
        <v>103241085TDVME</v>
      </c>
      <c r="X879" t="str">
        <f t="shared" si="97"/>
        <v>0VME</v>
      </c>
    </row>
    <row r="880" spans="3:24" hidden="1" x14ac:dyDescent="0.2">
      <c r="C880">
        <v>1032</v>
      </c>
      <c r="D880" t="s">
        <v>199</v>
      </c>
      <c r="E880" t="s">
        <v>200</v>
      </c>
      <c r="F880" t="s">
        <v>683</v>
      </c>
      <c r="G880" s="1">
        <v>41085</v>
      </c>
      <c r="H880" t="s">
        <v>204</v>
      </c>
      <c r="I880">
        <v>34</v>
      </c>
      <c r="J880">
        <v>6.85</v>
      </c>
      <c r="K880" s="36">
        <v>441.17</v>
      </c>
      <c r="L880" s="36">
        <v>0</v>
      </c>
      <c r="M880">
        <v>0</v>
      </c>
      <c r="N880" t="s">
        <v>348</v>
      </c>
      <c r="O880" t="s">
        <v>348</v>
      </c>
      <c r="P880" t="s">
        <v>243</v>
      </c>
      <c r="Q880">
        <v>1</v>
      </c>
      <c r="R880" s="116">
        <f t="shared" si="91"/>
        <v>441.17</v>
      </c>
      <c r="S880">
        <f t="shared" si="92"/>
        <v>3022.0144999999998</v>
      </c>
      <c r="T880" t="str">
        <f t="shared" si="93"/>
        <v>10324108530CME</v>
      </c>
      <c r="U880" t="str">
        <f t="shared" si="94"/>
        <v>14108530CME</v>
      </c>
      <c r="V880" t="str">
        <f t="shared" si="95"/>
        <v>141085TDCME</v>
      </c>
      <c r="W880" t="str">
        <f t="shared" si="96"/>
        <v>103241085TDCME</v>
      </c>
      <c r="X880" t="str">
        <f t="shared" si="97"/>
        <v>0CME</v>
      </c>
    </row>
    <row r="881" spans="3:24" hidden="1" x14ac:dyDescent="0.2">
      <c r="C881">
        <v>1032</v>
      </c>
      <c r="D881" t="s">
        <v>199</v>
      </c>
      <c r="E881" t="s">
        <v>200</v>
      </c>
      <c r="F881" t="s">
        <v>684</v>
      </c>
      <c r="G881" s="1">
        <v>41085</v>
      </c>
      <c r="H881" t="s">
        <v>202</v>
      </c>
      <c r="I881">
        <v>34</v>
      </c>
      <c r="J881">
        <v>6.97</v>
      </c>
      <c r="K881" s="36">
        <v>0</v>
      </c>
      <c r="L881" s="36">
        <v>377.13</v>
      </c>
      <c r="M881">
        <v>0</v>
      </c>
      <c r="N881" t="s">
        <v>348</v>
      </c>
      <c r="O881" t="s">
        <v>348</v>
      </c>
      <c r="P881" t="s">
        <v>473</v>
      </c>
      <c r="Q881">
        <v>1</v>
      </c>
      <c r="R881" s="116">
        <f t="shared" si="91"/>
        <v>377.13</v>
      </c>
      <c r="S881">
        <f t="shared" si="92"/>
        <v>2628.5960999999998</v>
      </c>
      <c r="T881" t="str">
        <f t="shared" si="93"/>
        <v>10324108530VME</v>
      </c>
      <c r="U881" t="str">
        <f t="shared" si="94"/>
        <v>14108530VME</v>
      </c>
      <c r="V881" t="str">
        <f t="shared" si="95"/>
        <v>141085TDVME</v>
      </c>
      <c r="W881" t="str">
        <f t="shared" si="96"/>
        <v>103241085TDVME</v>
      </c>
      <c r="X881" t="str">
        <f t="shared" si="97"/>
        <v>0VME</v>
      </c>
    </row>
    <row r="882" spans="3:24" hidden="1" x14ac:dyDescent="0.2">
      <c r="C882">
        <v>1032</v>
      </c>
      <c r="D882" t="s">
        <v>199</v>
      </c>
      <c r="E882" t="s">
        <v>200</v>
      </c>
      <c r="F882" t="s">
        <v>685</v>
      </c>
      <c r="G882" s="1">
        <v>41085</v>
      </c>
      <c r="H882" t="s">
        <v>204</v>
      </c>
      <c r="I882">
        <v>34</v>
      </c>
      <c r="J882">
        <v>6.85</v>
      </c>
      <c r="K882" s="36">
        <v>2694.68</v>
      </c>
      <c r="L882" s="36">
        <v>0</v>
      </c>
      <c r="M882">
        <v>0</v>
      </c>
      <c r="N882" t="s">
        <v>348</v>
      </c>
      <c r="O882" t="s">
        <v>348</v>
      </c>
      <c r="P882" t="s">
        <v>473</v>
      </c>
      <c r="Q882">
        <v>1</v>
      </c>
      <c r="R882" s="116">
        <f t="shared" si="91"/>
        <v>2694.68</v>
      </c>
      <c r="S882">
        <f t="shared" si="92"/>
        <v>18458.557999999997</v>
      </c>
      <c r="T882" t="str">
        <f t="shared" si="93"/>
        <v>10324108530CME</v>
      </c>
      <c r="U882" t="str">
        <f t="shared" si="94"/>
        <v>14108530CME</v>
      </c>
      <c r="V882" t="str">
        <f t="shared" si="95"/>
        <v>141085TDCME</v>
      </c>
      <c r="W882" t="str">
        <f t="shared" si="96"/>
        <v>103241085TDCME</v>
      </c>
      <c r="X882" t="str">
        <f t="shared" si="97"/>
        <v>0CME</v>
      </c>
    </row>
    <row r="883" spans="3:24" hidden="1" x14ac:dyDescent="0.2">
      <c r="C883">
        <v>1032</v>
      </c>
      <c r="D883" t="s">
        <v>199</v>
      </c>
      <c r="E883" t="s">
        <v>200</v>
      </c>
      <c r="F883" t="s">
        <v>686</v>
      </c>
      <c r="G883" s="1">
        <v>41085</v>
      </c>
      <c r="H883" t="s">
        <v>202</v>
      </c>
      <c r="I883">
        <v>34</v>
      </c>
      <c r="J883">
        <v>6.97</v>
      </c>
      <c r="K883" s="36">
        <v>0</v>
      </c>
      <c r="L883" s="36">
        <v>8673.34</v>
      </c>
      <c r="M883">
        <v>0</v>
      </c>
      <c r="N883" t="s">
        <v>348</v>
      </c>
      <c r="O883" t="s">
        <v>348</v>
      </c>
      <c r="P883" t="s">
        <v>495</v>
      </c>
      <c r="Q883">
        <v>1</v>
      </c>
      <c r="R883" s="116">
        <f t="shared" si="91"/>
        <v>8673.34</v>
      </c>
      <c r="S883">
        <f t="shared" si="92"/>
        <v>60453.179799999998</v>
      </c>
      <c r="T883" t="str">
        <f t="shared" si="93"/>
        <v>10324108530VME</v>
      </c>
      <c r="U883" t="str">
        <f t="shared" si="94"/>
        <v>14108530VME</v>
      </c>
      <c r="V883" t="str">
        <f t="shared" si="95"/>
        <v>141085TDVME</v>
      </c>
      <c r="W883" t="str">
        <f t="shared" si="96"/>
        <v>103241085TDVME</v>
      </c>
      <c r="X883" t="str">
        <f t="shared" si="97"/>
        <v>0VME</v>
      </c>
    </row>
    <row r="884" spans="3:24" hidden="1" x14ac:dyDescent="0.2">
      <c r="C884">
        <v>1032</v>
      </c>
      <c r="D884" t="s">
        <v>199</v>
      </c>
      <c r="E884" t="s">
        <v>200</v>
      </c>
      <c r="F884" t="s">
        <v>687</v>
      </c>
      <c r="G884" s="1">
        <v>41085</v>
      </c>
      <c r="H884" t="s">
        <v>204</v>
      </c>
      <c r="I884">
        <v>34</v>
      </c>
      <c r="J884">
        <v>6.85</v>
      </c>
      <c r="K884" s="36">
        <v>3739.78</v>
      </c>
      <c r="L884" s="36">
        <v>0</v>
      </c>
      <c r="M884">
        <v>0</v>
      </c>
      <c r="N884" t="s">
        <v>348</v>
      </c>
      <c r="O884" t="s">
        <v>348</v>
      </c>
      <c r="P884" t="s">
        <v>495</v>
      </c>
      <c r="Q884">
        <v>1</v>
      </c>
      <c r="R884" s="116">
        <f t="shared" si="91"/>
        <v>3739.78</v>
      </c>
      <c r="S884">
        <f t="shared" si="92"/>
        <v>25617.492999999999</v>
      </c>
      <c r="T884" t="str">
        <f t="shared" si="93"/>
        <v>10324108530CME</v>
      </c>
      <c r="U884" t="str">
        <f t="shared" si="94"/>
        <v>14108530CME</v>
      </c>
      <c r="V884" t="str">
        <f t="shared" si="95"/>
        <v>141085TDCME</v>
      </c>
      <c r="W884" t="str">
        <f t="shared" si="96"/>
        <v>103241085TDCME</v>
      </c>
      <c r="X884" t="str">
        <f t="shared" si="97"/>
        <v>0CME</v>
      </c>
    </row>
    <row r="885" spans="3:24" hidden="1" x14ac:dyDescent="0.2">
      <c r="C885">
        <v>1032</v>
      </c>
      <c r="D885" t="s">
        <v>199</v>
      </c>
      <c r="E885" t="s">
        <v>200</v>
      </c>
      <c r="F885" t="s">
        <v>897</v>
      </c>
      <c r="G885" s="1">
        <v>41085</v>
      </c>
      <c r="H885" t="s">
        <v>202</v>
      </c>
      <c r="I885">
        <v>34</v>
      </c>
      <c r="J885">
        <v>6.97</v>
      </c>
      <c r="K885" s="36">
        <v>0</v>
      </c>
      <c r="L885" s="36">
        <v>3246.94</v>
      </c>
      <c r="M885">
        <v>0</v>
      </c>
      <c r="N885" t="s">
        <v>430</v>
      </c>
      <c r="O885" t="s">
        <v>430</v>
      </c>
      <c r="P885" t="s">
        <v>198</v>
      </c>
      <c r="Q885">
        <v>1</v>
      </c>
      <c r="R885" s="116">
        <f t="shared" si="91"/>
        <v>3246.94</v>
      </c>
      <c r="S885">
        <f t="shared" si="92"/>
        <v>22631.1718</v>
      </c>
      <c r="T885" t="str">
        <f t="shared" si="93"/>
        <v>10324108530VME</v>
      </c>
      <c r="U885" t="str">
        <f t="shared" si="94"/>
        <v>14108530VME</v>
      </c>
      <c r="V885" t="str">
        <f t="shared" si="95"/>
        <v>141085TDVME</v>
      </c>
      <c r="W885" t="str">
        <f t="shared" si="96"/>
        <v>103241085TDVME</v>
      </c>
      <c r="X885" t="str">
        <f t="shared" si="97"/>
        <v>0VME</v>
      </c>
    </row>
    <row r="886" spans="3:24" hidden="1" x14ac:dyDescent="0.2">
      <c r="C886">
        <v>1032</v>
      </c>
      <c r="D886" t="s">
        <v>199</v>
      </c>
      <c r="E886" t="s">
        <v>200</v>
      </c>
      <c r="F886" t="s">
        <v>898</v>
      </c>
      <c r="G886" s="1">
        <v>41085</v>
      </c>
      <c r="H886" t="s">
        <v>204</v>
      </c>
      <c r="I886">
        <v>34</v>
      </c>
      <c r="J886">
        <v>6.85</v>
      </c>
      <c r="K886" s="36">
        <v>154.59</v>
      </c>
      <c r="L886" s="36">
        <v>0</v>
      </c>
      <c r="M886">
        <v>0</v>
      </c>
      <c r="N886" t="s">
        <v>430</v>
      </c>
      <c r="O886" t="s">
        <v>430</v>
      </c>
      <c r="P886" t="s">
        <v>198</v>
      </c>
      <c r="Q886">
        <v>1</v>
      </c>
      <c r="R886" s="116">
        <f t="shared" si="91"/>
        <v>154.59</v>
      </c>
      <c r="S886">
        <f t="shared" si="92"/>
        <v>1058.9414999999999</v>
      </c>
      <c r="T886" t="str">
        <f t="shared" si="93"/>
        <v>10324108530CME</v>
      </c>
      <c r="U886" t="str">
        <f t="shared" si="94"/>
        <v>14108530CME</v>
      </c>
      <c r="V886" t="str">
        <f t="shared" si="95"/>
        <v>141085TDCME</v>
      </c>
      <c r="W886" t="str">
        <f t="shared" si="96"/>
        <v>103241085TDCME</v>
      </c>
      <c r="X886" t="str">
        <f t="shared" si="97"/>
        <v>0CME</v>
      </c>
    </row>
    <row r="887" spans="3:24" hidden="1" x14ac:dyDescent="0.2">
      <c r="C887">
        <v>1032</v>
      </c>
      <c r="D887" t="s">
        <v>199</v>
      </c>
      <c r="E887" t="s">
        <v>200</v>
      </c>
      <c r="F887" t="s">
        <v>688</v>
      </c>
      <c r="G887" s="1">
        <v>41085</v>
      </c>
      <c r="H887" t="s">
        <v>202</v>
      </c>
      <c r="I887">
        <v>34</v>
      </c>
      <c r="J887">
        <v>6.97</v>
      </c>
      <c r="K887" s="36">
        <v>0</v>
      </c>
      <c r="L887" s="36">
        <v>2247.92</v>
      </c>
      <c r="M887">
        <v>0</v>
      </c>
      <c r="N887" t="s">
        <v>453</v>
      </c>
      <c r="O887" t="s">
        <v>453</v>
      </c>
      <c r="P887" t="s">
        <v>198</v>
      </c>
      <c r="Q887">
        <v>1</v>
      </c>
      <c r="R887" s="116">
        <f t="shared" si="91"/>
        <v>2247.92</v>
      </c>
      <c r="S887">
        <f t="shared" si="92"/>
        <v>15668.002399999999</v>
      </c>
      <c r="T887" t="str">
        <f t="shared" si="93"/>
        <v>10324108530VME</v>
      </c>
      <c r="U887" t="str">
        <f t="shared" si="94"/>
        <v>14108530VME</v>
      </c>
      <c r="V887" t="str">
        <f t="shared" si="95"/>
        <v>141085TDVME</v>
      </c>
      <c r="W887" t="str">
        <f t="shared" si="96"/>
        <v>103241085TDVME</v>
      </c>
      <c r="X887" t="str">
        <f t="shared" si="97"/>
        <v>0VME</v>
      </c>
    </row>
    <row r="888" spans="3:24" hidden="1" x14ac:dyDescent="0.2">
      <c r="C888">
        <v>1032</v>
      </c>
      <c r="D888" t="s">
        <v>199</v>
      </c>
      <c r="E888" t="s">
        <v>200</v>
      </c>
      <c r="F888" t="s">
        <v>689</v>
      </c>
      <c r="G888" s="1">
        <v>41085</v>
      </c>
      <c r="H888" t="s">
        <v>204</v>
      </c>
      <c r="I888">
        <v>34</v>
      </c>
      <c r="J888">
        <v>6.85</v>
      </c>
      <c r="K888" s="36">
        <v>9078.08</v>
      </c>
      <c r="L888" s="36">
        <v>0</v>
      </c>
      <c r="M888">
        <v>0</v>
      </c>
      <c r="N888" t="s">
        <v>453</v>
      </c>
      <c r="O888" t="s">
        <v>453</v>
      </c>
      <c r="P888" t="s">
        <v>198</v>
      </c>
      <c r="Q888">
        <v>1</v>
      </c>
      <c r="R888" s="116">
        <f t="shared" si="91"/>
        <v>9078.08</v>
      </c>
      <c r="S888">
        <f t="shared" si="92"/>
        <v>62184.847999999998</v>
      </c>
      <c r="T888" t="str">
        <f t="shared" si="93"/>
        <v>10324108530CME</v>
      </c>
      <c r="U888" t="str">
        <f t="shared" si="94"/>
        <v>14108530CME</v>
      </c>
      <c r="V888" t="str">
        <f t="shared" si="95"/>
        <v>141085TDCME</v>
      </c>
      <c r="W888" t="str">
        <f t="shared" si="96"/>
        <v>103241085TDCME</v>
      </c>
      <c r="X888" t="str">
        <f t="shared" si="97"/>
        <v>0CME</v>
      </c>
    </row>
    <row r="889" spans="3:24" hidden="1" x14ac:dyDescent="0.2">
      <c r="C889">
        <v>1032</v>
      </c>
      <c r="D889" t="s">
        <v>199</v>
      </c>
      <c r="E889" t="s">
        <v>200</v>
      </c>
      <c r="F889" t="s">
        <v>690</v>
      </c>
      <c r="G889" s="1">
        <v>41085</v>
      </c>
      <c r="H889" t="s">
        <v>202</v>
      </c>
      <c r="I889">
        <v>34</v>
      </c>
      <c r="J889">
        <v>6.97</v>
      </c>
      <c r="K889" s="36">
        <v>0</v>
      </c>
      <c r="L889" s="36">
        <v>630.29999999999995</v>
      </c>
      <c r="M889">
        <v>0</v>
      </c>
      <c r="N889" t="s">
        <v>453</v>
      </c>
      <c r="O889" t="s">
        <v>453</v>
      </c>
      <c r="P889" t="s">
        <v>198</v>
      </c>
      <c r="Q889">
        <v>1</v>
      </c>
      <c r="R889" s="116">
        <f t="shared" si="91"/>
        <v>630.29999999999995</v>
      </c>
      <c r="S889">
        <f t="shared" si="92"/>
        <v>4393.1909999999998</v>
      </c>
      <c r="T889" t="str">
        <f t="shared" si="93"/>
        <v>10324108530VME</v>
      </c>
      <c r="U889" t="str">
        <f t="shared" si="94"/>
        <v>14108530VME</v>
      </c>
      <c r="V889" t="str">
        <f t="shared" si="95"/>
        <v>141085TDVME</v>
      </c>
      <c r="W889" t="str">
        <f t="shared" si="96"/>
        <v>103241085TDVME</v>
      </c>
      <c r="X889" t="str">
        <f t="shared" si="97"/>
        <v>0VME</v>
      </c>
    </row>
    <row r="890" spans="3:24" hidden="1" x14ac:dyDescent="0.2">
      <c r="C890">
        <v>1032</v>
      </c>
      <c r="D890" t="s">
        <v>199</v>
      </c>
      <c r="E890" t="s">
        <v>200</v>
      </c>
      <c r="F890" t="s">
        <v>691</v>
      </c>
      <c r="G890" s="1">
        <v>41085</v>
      </c>
      <c r="H890" t="s">
        <v>204</v>
      </c>
      <c r="I890">
        <v>34</v>
      </c>
      <c r="J890">
        <v>6.85</v>
      </c>
      <c r="K890" s="36">
        <v>3053.89</v>
      </c>
      <c r="L890" s="36">
        <v>0</v>
      </c>
      <c r="M890">
        <v>0</v>
      </c>
      <c r="N890" t="s">
        <v>453</v>
      </c>
      <c r="O890" t="s">
        <v>453</v>
      </c>
      <c r="P890" t="s">
        <v>198</v>
      </c>
      <c r="Q890">
        <v>1</v>
      </c>
      <c r="R890" s="116">
        <f t="shared" si="91"/>
        <v>3053.89</v>
      </c>
      <c r="S890">
        <f t="shared" si="92"/>
        <v>20919.146499999999</v>
      </c>
      <c r="T890" t="str">
        <f t="shared" si="93"/>
        <v>10324108530CME</v>
      </c>
      <c r="U890" t="str">
        <f t="shared" si="94"/>
        <v>14108530CME</v>
      </c>
      <c r="V890" t="str">
        <f t="shared" si="95"/>
        <v>141085TDCME</v>
      </c>
      <c r="W890" t="str">
        <f t="shared" si="96"/>
        <v>103241085TDCME</v>
      </c>
      <c r="X890" t="str">
        <f t="shared" si="97"/>
        <v>0CME</v>
      </c>
    </row>
    <row r="891" spans="3:24" hidden="1" x14ac:dyDescent="0.2">
      <c r="C891">
        <v>1032</v>
      </c>
      <c r="D891" t="s">
        <v>199</v>
      </c>
      <c r="E891" t="s">
        <v>200</v>
      </c>
      <c r="F891" t="s">
        <v>692</v>
      </c>
      <c r="G891" s="1">
        <v>41085</v>
      </c>
      <c r="H891" t="s">
        <v>202</v>
      </c>
      <c r="I891">
        <v>34</v>
      </c>
      <c r="J891">
        <v>6.97</v>
      </c>
      <c r="K891" s="36">
        <v>0</v>
      </c>
      <c r="L891" s="36">
        <v>2618.6999999999998</v>
      </c>
      <c r="M891">
        <v>0</v>
      </c>
      <c r="N891" t="s">
        <v>473</v>
      </c>
      <c r="O891" t="s">
        <v>473</v>
      </c>
      <c r="P891" t="s">
        <v>198</v>
      </c>
      <c r="Q891">
        <v>1</v>
      </c>
      <c r="R891" s="116">
        <f t="shared" si="91"/>
        <v>2618.6999999999998</v>
      </c>
      <c r="S891">
        <f t="shared" si="92"/>
        <v>18252.338999999996</v>
      </c>
      <c r="T891" t="str">
        <f t="shared" si="93"/>
        <v>10324108530VME</v>
      </c>
      <c r="U891" t="str">
        <f t="shared" si="94"/>
        <v>14108530VME</v>
      </c>
      <c r="V891" t="str">
        <f t="shared" si="95"/>
        <v>141085TDVME</v>
      </c>
      <c r="W891" t="str">
        <f t="shared" si="96"/>
        <v>103241085TDVME</v>
      </c>
      <c r="X891" t="str">
        <f t="shared" si="97"/>
        <v>0VME</v>
      </c>
    </row>
    <row r="892" spans="3:24" hidden="1" x14ac:dyDescent="0.2">
      <c r="C892">
        <v>1032</v>
      </c>
      <c r="D892" t="s">
        <v>199</v>
      </c>
      <c r="E892" t="s">
        <v>200</v>
      </c>
      <c r="F892" t="s">
        <v>693</v>
      </c>
      <c r="G892" s="1">
        <v>41085</v>
      </c>
      <c r="H892" t="s">
        <v>204</v>
      </c>
      <c r="I892">
        <v>34</v>
      </c>
      <c r="J892">
        <v>6.85</v>
      </c>
      <c r="K892" s="36">
        <v>824.69</v>
      </c>
      <c r="L892" s="36">
        <v>0</v>
      </c>
      <c r="M892">
        <v>0</v>
      </c>
      <c r="N892" t="s">
        <v>473</v>
      </c>
      <c r="O892" t="s">
        <v>473</v>
      </c>
      <c r="P892" t="s">
        <v>198</v>
      </c>
      <c r="Q892">
        <v>1</v>
      </c>
      <c r="R892" s="116">
        <f t="shared" si="91"/>
        <v>824.69</v>
      </c>
      <c r="S892">
        <f t="shared" si="92"/>
        <v>5649.1265000000003</v>
      </c>
      <c r="T892" t="str">
        <f t="shared" si="93"/>
        <v>10324108530CME</v>
      </c>
      <c r="U892" t="str">
        <f t="shared" si="94"/>
        <v>14108530CME</v>
      </c>
      <c r="V892" t="str">
        <f t="shared" si="95"/>
        <v>141085TDCME</v>
      </c>
      <c r="W892" t="str">
        <f t="shared" si="96"/>
        <v>103241085TDCME</v>
      </c>
      <c r="X892" t="str">
        <f t="shared" si="97"/>
        <v>0CME</v>
      </c>
    </row>
    <row r="893" spans="3:24" hidden="1" x14ac:dyDescent="0.2">
      <c r="C893">
        <v>1032</v>
      </c>
      <c r="D893" t="s">
        <v>199</v>
      </c>
      <c r="E893" t="s">
        <v>200</v>
      </c>
      <c r="F893" t="s">
        <v>694</v>
      </c>
      <c r="G893" s="1">
        <v>41085</v>
      </c>
      <c r="H893" t="s">
        <v>202</v>
      </c>
      <c r="I893">
        <v>34</v>
      </c>
      <c r="J893">
        <v>6.97</v>
      </c>
      <c r="K893" s="36">
        <v>0</v>
      </c>
      <c r="L893" s="36">
        <v>1688.98</v>
      </c>
      <c r="M893">
        <v>0</v>
      </c>
      <c r="N893" t="s">
        <v>473</v>
      </c>
      <c r="O893" t="s">
        <v>473</v>
      </c>
      <c r="P893" t="s">
        <v>198</v>
      </c>
      <c r="Q893">
        <v>1</v>
      </c>
      <c r="R893" s="116">
        <f t="shared" si="91"/>
        <v>1688.98</v>
      </c>
      <c r="S893">
        <f t="shared" si="92"/>
        <v>11772.1906</v>
      </c>
      <c r="T893" t="str">
        <f t="shared" si="93"/>
        <v>10324108530VME</v>
      </c>
      <c r="U893" t="str">
        <f t="shared" si="94"/>
        <v>14108530VME</v>
      </c>
      <c r="V893" t="str">
        <f t="shared" si="95"/>
        <v>141085TDVME</v>
      </c>
      <c r="W893" t="str">
        <f t="shared" si="96"/>
        <v>103241085TDVME</v>
      </c>
      <c r="X893" t="str">
        <f t="shared" si="97"/>
        <v>0VME</v>
      </c>
    </row>
    <row r="894" spans="3:24" hidden="1" x14ac:dyDescent="0.2">
      <c r="C894">
        <v>1032</v>
      </c>
      <c r="D894" t="s">
        <v>199</v>
      </c>
      <c r="E894" t="s">
        <v>200</v>
      </c>
      <c r="F894" t="s">
        <v>695</v>
      </c>
      <c r="G894" s="1">
        <v>41085</v>
      </c>
      <c r="H894" t="s">
        <v>204</v>
      </c>
      <c r="I894">
        <v>34</v>
      </c>
      <c r="J894">
        <v>6.85</v>
      </c>
      <c r="K894" s="36">
        <v>264.60000000000002</v>
      </c>
      <c r="L894" s="36">
        <v>0</v>
      </c>
      <c r="M894">
        <v>0</v>
      </c>
      <c r="N894" t="s">
        <v>473</v>
      </c>
      <c r="O894" t="s">
        <v>473</v>
      </c>
      <c r="P894" t="s">
        <v>198</v>
      </c>
      <c r="Q894">
        <v>1</v>
      </c>
      <c r="R894" s="116">
        <f t="shared" si="91"/>
        <v>264.60000000000002</v>
      </c>
      <c r="S894">
        <f t="shared" si="92"/>
        <v>1812.51</v>
      </c>
      <c r="T894" t="str">
        <f t="shared" si="93"/>
        <v>10324108530CME</v>
      </c>
      <c r="U894" t="str">
        <f t="shared" si="94"/>
        <v>14108530CME</v>
      </c>
      <c r="V894" t="str">
        <f t="shared" si="95"/>
        <v>141085TDCME</v>
      </c>
      <c r="W894" t="str">
        <f t="shared" si="96"/>
        <v>103241085TDCME</v>
      </c>
      <c r="X894" t="str">
        <f t="shared" si="97"/>
        <v>0CME</v>
      </c>
    </row>
    <row r="895" spans="3:24" hidden="1" x14ac:dyDescent="0.2">
      <c r="C895">
        <v>1032</v>
      </c>
      <c r="D895" t="s">
        <v>199</v>
      </c>
      <c r="E895" t="s">
        <v>200</v>
      </c>
      <c r="F895" t="s">
        <v>696</v>
      </c>
      <c r="G895" s="1">
        <v>41085</v>
      </c>
      <c r="H895" t="s">
        <v>202</v>
      </c>
      <c r="I895">
        <v>34</v>
      </c>
      <c r="J895">
        <v>6.97</v>
      </c>
      <c r="K895" s="36">
        <v>0</v>
      </c>
      <c r="L895" s="36">
        <v>36965.230000000003</v>
      </c>
      <c r="M895">
        <v>0</v>
      </c>
      <c r="N895" t="s">
        <v>495</v>
      </c>
      <c r="O895" t="s">
        <v>495</v>
      </c>
      <c r="P895" t="s">
        <v>198</v>
      </c>
      <c r="Q895">
        <v>1</v>
      </c>
      <c r="R895" s="116">
        <f t="shared" si="91"/>
        <v>36965.230000000003</v>
      </c>
      <c r="S895">
        <f t="shared" si="92"/>
        <v>257647.65310000003</v>
      </c>
      <c r="T895" t="str">
        <f t="shared" si="93"/>
        <v>10324108530VME</v>
      </c>
      <c r="U895" t="str">
        <f t="shared" si="94"/>
        <v>14108530VME</v>
      </c>
      <c r="V895" t="str">
        <f t="shared" si="95"/>
        <v>141085TDVME</v>
      </c>
      <c r="W895" t="str">
        <f t="shared" si="96"/>
        <v>103241085TDVME</v>
      </c>
      <c r="X895" t="str">
        <f t="shared" si="97"/>
        <v>0VME</v>
      </c>
    </row>
    <row r="896" spans="3:24" hidden="1" x14ac:dyDescent="0.2">
      <c r="C896">
        <v>1032</v>
      </c>
      <c r="D896" t="s">
        <v>199</v>
      </c>
      <c r="E896" t="s">
        <v>200</v>
      </c>
      <c r="F896" t="s">
        <v>697</v>
      </c>
      <c r="G896" s="1">
        <v>41085</v>
      </c>
      <c r="H896" t="s">
        <v>204</v>
      </c>
      <c r="I896">
        <v>34</v>
      </c>
      <c r="J896">
        <v>6.85</v>
      </c>
      <c r="K896" s="36">
        <v>10417.85</v>
      </c>
      <c r="L896" s="36">
        <v>0</v>
      </c>
      <c r="M896">
        <v>0</v>
      </c>
      <c r="N896" t="s">
        <v>495</v>
      </c>
      <c r="O896" t="s">
        <v>495</v>
      </c>
      <c r="P896" t="s">
        <v>198</v>
      </c>
      <c r="Q896">
        <v>1</v>
      </c>
      <c r="R896" s="116">
        <f t="shared" si="91"/>
        <v>10417.85</v>
      </c>
      <c r="S896">
        <f t="shared" si="92"/>
        <v>71362.272499999992</v>
      </c>
      <c r="T896" t="str">
        <f t="shared" si="93"/>
        <v>10324108530CME</v>
      </c>
      <c r="U896" t="str">
        <f t="shared" si="94"/>
        <v>14108530CME</v>
      </c>
      <c r="V896" t="str">
        <f t="shared" si="95"/>
        <v>141085TDCME</v>
      </c>
      <c r="W896" t="str">
        <f t="shared" si="96"/>
        <v>103241085TDCME</v>
      </c>
      <c r="X896" t="str">
        <f t="shared" si="97"/>
        <v>0CME</v>
      </c>
    </row>
    <row r="897" spans="3:24" hidden="1" x14ac:dyDescent="0.2">
      <c r="C897">
        <v>1032</v>
      </c>
      <c r="D897" t="s">
        <v>199</v>
      </c>
      <c r="E897" t="s">
        <v>200</v>
      </c>
      <c r="F897" t="s">
        <v>698</v>
      </c>
      <c r="G897" s="1">
        <v>41085</v>
      </c>
      <c r="H897" t="s">
        <v>202</v>
      </c>
      <c r="I897">
        <v>34</v>
      </c>
      <c r="J897">
        <v>6.97</v>
      </c>
      <c r="K897" s="36">
        <v>0</v>
      </c>
      <c r="L897" s="36">
        <v>384.02</v>
      </c>
      <c r="M897">
        <v>0</v>
      </c>
      <c r="N897" t="s">
        <v>495</v>
      </c>
      <c r="O897" t="s">
        <v>495</v>
      </c>
      <c r="P897" t="s">
        <v>198</v>
      </c>
      <c r="Q897">
        <v>1</v>
      </c>
      <c r="R897" s="116">
        <f t="shared" si="91"/>
        <v>384.02</v>
      </c>
      <c r="S897">
        <f t="shared" si="92"/>
        <v>2676.6193999999996</v>
      </c>
      <c r="T897" t="str">
        <f t="shared" si="93"/>
        <v>10324108530VME</v>
      </c>
      <c r="U897" t="str">
        <f t="shared" si="94"/>
        <v>14108530VME</v>
      </c>
      <c r="V897" t="str">
        <f t="shared" si="95"/>
        <v>141085TDVME</v>
      </c>
      <c r="W897" t="str">
        <f t="shared" si="96"/>
        <v>103241085TDVME</v>
      </c>
      <c r="X897" t="str">
        <f t="shared" si="97"/>
        <v>0VME</v>
      </c>
    </row>
    <row r="898" spans="3:24" hidden="1" x14ac:dyDescent="0.2">
      <c r="C898">
        <v>1032</v>
      </c>
      <c r="D898" t="s">
        <v>199</v>
      </c>
      <c r="E898" t="s">
        <v>200</v>
      </c>
      <c r="F898" t="s">
        <v>699</v>
      </c>
      <c r="G898" s="1">
        <v>41085</v>
      </c>
      <c r="H898" t="s">
        <v>202</v>
      </c>
      <c r="I898">
        <v>34</v>
      </c>
      <c r="J898">
        <v>6.97</v>
      </c>
      <c r="K898" s="36">
        <v>0</v>
      </c>
      <c r="L898" s="36">
        <v>171.69</v>
      </c>
      <c r="M898">
        <v>0</v>
      </c>
      <c r="N898" t="s">
        <v>495</v>
      </c>
      <c r="O898" t="s">
        <v>495</v>
      </c>
      <c r="P898" t="s">
        <v>348</v>
      </c>
      <c r="Q898">
        <v>1</v>
      </c>
      <c r="R898" s="116">
        <f t="shared" si="91"/>
        <v>171.69</v>
      </c>
      <c r="S898">
        <f t="shared" si="92"/>
        <v>1196.6793</v>
      </c>
      <c r="T898" t="str">
        <f t="shared" si="93"/>
        <v>10324108530VME</v>
      </c>
      <c r="U898" t="str">
        <f t="shared" si="94"/>
        <v>14108530VME</v>
      </c>
      <c r="V898" t="str">
        <f t="shared" si="95"/>
        <v>141085TDVME</v>
      </c>
      <c r="W898" t="str">
        <f t="shared" si="96"/>
        <v>103241085TDVME</v>
      </c>
      <c r="X898" t="str">
        <f t="shared" si="97"/>
        <v>0VME</v>
      </c>
    </row>
    <row r="899" spans="3:24" hidden="1" x14ac:dyDescent="0.2">
      <c r="C899">
        <v>1032</v>
      </c>
      <c r="D899" t="s">
        <v>199</v>
      </c>
      <c r="E899" t="s">
        <v>200</v>
      </c>
      <c r="F899" t="s">
        <v>700</v>
      </c>
      <c r="G899" s="1">
        <v>41085</v>
      </c>
      <c r="H899" t="s">
        <v>204</v>
      </c>
      <c r="I899">
        <v>34</v>
      </c>
      <c r="J899">
        <v>6.85</v>
      </c>
      <c r="K899" s="36">
        <v>766.91</v>
      </c>
      <c r="L899" s="36">
        <v>0</v>
      </c>
      <c r="M899">
        <v>0</v>
      </c>
      <c r="N899" t="s">
        <v>495</v>
      </c>
      <c r="O899" t="s">
        <v>495</v>
      </c>
      <c r="P899" t="s">
        <v>348</v>
      </c>
      <c r="Q899">
        <v>1</v>
      </c>
      <c r="R899" s="116">
        <f t="shared" si="91"/>
        <v>766.91</v>
      </c>
      <c r="S899">
        <f t="shared" si="92"/>
        <v>5253.3334999999997</v>
      </c>
      <c r="T899" t="str">
        <f t="shared" si="93"/>
        <v>10324108530CME</v>
      </c>
      <c r="U899" t="str">
        <f t="shared" si="94"/>
        <v>14108530CME</v>
      </c>
      <c r="V899" t="str">
        <f t="shared" si="95"/>
        <v>141085TDCME</v>
      </c>
      <c r="W899" t="str">
        <f t="shared" si="96"/>
        <v>103241085TDCME</v>
      </c>
      <c r="X899" t="str">
        <f t="shared" si="97"/>
        <v>0CME</v>
      </c>
    </row>
    <row r="900" spans="3:24" hidden="1" x14ac:dyDescent="0.2">
      <c r="C900">
        <v>1032</v>
      </c>
      <c r="D900" t="s">
        <v>199</v>
      </c>
      <c r="E900" t="s">
        <v>200</v>
      </c>
      <c r="F900" t="s">
        <v>791</v>
      </c>
      <c r="G900" s="1">
        <v>41085</v>
      </c>
      <c r="H900" t="s">
        <v>202</v>
      </c>
      <c r="I900">
        <v>34</v>
      </c>
      <c r="J900">
        <v>6.97</v>
      </c>
      <c r="K900" s="36">
        <v>0</v>
      </c>
      <c r="L900" s="36">
        <v>9431.43</v>
      </c>
      <c r="M900">
        <v>0</v>
      </c>
      <c r="N900" t="s">
        <v>590</v>
      </c>
      <c r="O900" t="s">
        <v>590</v>
      </c>
      <c r="P900" t="s">
        <v>198</v>
      </c>
      <c r="Q900">
        <v>1</v>
      </c>
      <c r="R900" s="116">
        <f t="shared" si="91"/>
        <v>9431.43</v>
      </c>
      <c r="S900">
        <f t="shared" si="92"/>
        <v>65737.0671</v>
      </c>
      <c r="T900" t="str">
        <f t="shared" si="93"/>
        <v>10324108530VME</v>
      </c>
      <c r="U900" t="str">
        <f t="shared" si="94"/>
        <v>14108530VME</v>
      </c>
      <c r="V900" t="str">
        <f t="shared" si="95"/>
        <v>141085TDVME</v>
      </c>
      <c r="W900" t="str">
        <f t="shared" si="96"/>
        <v>103241085TDVME</v>
      </c>
      <c r="X900" t="str">
        <f t="shared" si="97"/>
        <v>0VME</v>
      </c>
    </row>
    <row r="901" spans="3:24" hidden="1" x14ac:dyDescent="0.2">
      <c r="C901">
        <v>1032</v>
      </c>
      <c r="D901" t="s">
        <v>199</v>
      </c>
      <c r="E901" t="s">
        <v>200</v>
      </c>
      <c r="F901" t="s">
        <v>792</v>
      </c>
      <c r="G901" s="1">
        <v>41085</v>
      </c>
      <c r="H901" t="s">
        <v>204</v>
      </c>
      <c r="I901">
        <v>34</v>
      </c>
      <c r="J901">
        <v>6.85</v>
      </c>
      <c r="K901" s="36">
        <v>703.62</v>
      </c>
      <c r="L901" s="36">
        <v>0</v>
      </c>
      <c r="M901">
        <v>0</v>
      </c>
      <c r="N901" t="s">
        <v>590</v>
      </c>
      <c r="O901" t="s">
        <v>590</v>
      </c>
      <c r="P901" t="s">
        <v>198</v>
      </c>
      <c r="Q901">
        <v>1</v>
      </c>
      <c r="R901" s="116">
        <f t="shared" si="91"/>
        <v>703.62</v>
      </c>
      <c r="S901">
        <f t="shared" si="92"/>
        <v>4819.7969999999996</v>
      </c>
      <c r="T901" t="str">
        <f t="shared" si="93"/>
        <v>10324108530CME</v>
      </c>
      <c r="U901" t="str">
        <f t="shared" si="94"/>
        <v>14108530CME</v>
      </c>
      <c r="V901" t="str">
        <f t="shared" si="95"/>
        <v>141085TDCME</v>
      </c>
      <c r="W901" t="str">
        <f t="shared" si="96"/>
        <v>103241085TDCME</v>
      </c>
      <c r="X901" t="str">
        <f t="shared" si="97"/>
        <v>0CME</v>
      </c>
    </row>
    <row r="902" spans="3:24" hidden="1" x14ac:dyDescent="0.2">
      <c r="C902">
        <v>1032</v>
      </c>
      <c r="D902" t="s">
        <v>199</v>
      </c>
      <c r="E902" t="s">
        <v>200</v>
      </c>
      <c r="F902" t="s">
        <v>798</v>
      </c>
      <c r="G902" s="1">
        <v>41085</v>
      </c>
      <c r="H902" t="s">
        <v>202</v>
      </c>
      <c r="I902">
        <v>34</v>
      </c>
      <c r="J902">
        <v>6.97</v>
      </c>
      <c r="K902" s="36">
        <v>0</v>
      </c>
      <c r="L902" s="36">
        <v>14.35</v>
      </c>
      <c r="M902">
        <v>0</v>
      </c>
      <c r="N902" t="s">
        <v>590</v>
      </c>
      <c r="O902" t="s">
        <v>590</v>
      </c>
      <c r="P902" t="s">
        <v>348</v>
      </c>
      <c r="Q902">
        <v>1</v>
      </c>
      <c r="R902" s="116">
        <f t="shared" si="91"/>
        <v>14.35</v>
      </c>
      <c r="S902">
        <f t="shared" si="92"/>
        <v>100.01949999999999</v>
      </c>
      <c r="T902" t="str">
        <f t="shared" si="93"/>
        <v>10324108530VME</v>
      </c>
      <c r="U902" t="str">
        <f t="shared" si="94"/>
        <v>14108530VME</v>
      </c>
      <c r="V902" t="str">
        <f t="shared" si="95"/>
        <v>141085TDVME</v>
      </c>
      <c r="W902" t="str">
        <f t="shared" si="96"/>
        <v>103241085TDVME</v>
      </c>
      <c r="X902" t="str">
        <f t="shared" si="97"/>
        <v>0VME</v>
      </c>
    </row>
    <row r="903" spans="3:24" hidden="1" x14ac:dyDescent="0.2">
      <c r="C903">
        <v>1032</v>
      </c>
      <c r="D903" t="s">
        <v>199</v>
      </c>
      <c r="E903" t="s">
        <v>200</v>
      </c>
      <c r="F903" t="s">
        <v>701</v>
      </c>
      <c r="G903" s="1">
        <v>41085</v>
      </c>
      <c r="H903" t="s">
        <v>202</v>
      </c>
      <c r="I903">
        <v>34</v>
      </c>
      <c r="J903">
        <v>6.97</v>
      </c>
      <c r="K903" s="36">
        <v>0</v>
      </c>
      <c r="L903" s="36">
        <v>896.73</v>
      </c>
      <c r="M903">
        <v>0</v>
      </c>
      <c r="N903" t="s">
        <v>607</v>
      </c>
      <c r="O903" t="s">
        <v>607</v>
      </c>
      <c r="P903" t="s">
        <v>198</v>
      </c>
      <c r="Q903">
        <v>1</v>
      </c>
      <c r="R903" s="116">
        <f t="shared" si="91"/>
        <v>896.73</v>
      </c>
      <c r="S903">
        <f t="shared" si="92"/>
        <v>6250.2080999999998</v>
      </c>
      <c r="T903" t="str">
        <f t="shared" si="93"/>
        <v>10324108530VME</v>
      </c>
      <c r="U903" t="str">
        <f t="shared" si="94"/>
        <v>14108530VME</v>
      </c>
      <c r="V903" t="str">
        <f t="shared" si="95"/>
        <v>141085TDVME</v>
      </c>
      <c r="W903" t="str">
        <f t="shared" si="96"/>
        <v>103241085TDVME</v>
      </c>
      <c r="X903" t="str">
        <f t="shared" si="97"/>
        <v>0VME</v>
      </c>
    </row>
    <row r="904" spans="3:24" hidden="1" x14ac:dyDescent="0.2">
      <c r="C904">
        <v>1033</v>
      </c>
      <c r="D904" t="s">
        <v>199</v>
      </c>
      <c r="E904" t="s">
        <v>200</v>
      </c>
      <c r="F904" t="s">
        <v>201</v>
      </c>
      <c r="G904" s="1">
        <v>41085</v>
      </c>
      <c r="H904" t="s">
        <v>204</v>
      </c>
      <c r="I904">
        <v>34</v>
      </c>
      <c r="J904">
        <v>6.86</v>
      </c>
      <c r="K904" s="36">
        <v>100</v>
      </c>
      <c r="L904" s="36">
        <v>0</v>
      </c>
      <c r="M904">
        <v>0</v>
      </c>
      <c r="N904" t="s">
        <v>198</v>
      </c>
      <c r="O904" t="s">
        <v>198</v>
      </c>
      <c r="P904" t="s">
        <v>198</v>
      </c>
      <c r="Q904">
        <v>1</v>
      </c>
      <c r="R904" s="116">
        <f t="shared" ref="R904:R967" si="98">+L904+K904</f>
        <v>100</v>
      </c>
      <c r="S904">
        <f t="shared" ref="S904:S967" si="99">+R904*J904</f>
        <v>686</v>
      </c>
      <c r="T904" t="str">
        <f t="shared" ref="T904:T967" si="100">+C904&amp;G904&amp;E904&amp;H904</f>
        <v>10334108530CME</v>
      </c>
      <c r="U904" t="str">
        <f t="shared" ref="U904:U967" si="101">IF(C904=10001,"4"&amp;G904&amp;E904&amp;H904,LEFT(C904,1)&amp;G904&amp;E904&amp;H904)</f>
        <v>14108530CME</v>
      </c>
      <c r="V904" t="str">
        <f t="shared" ref="V904:V967" si="102">+LEFT(C904,1)&amp;G904&amp;IF(OR(E904="30",E904="31",E904="32"),"TD","")&amp;H904</f>
        <v>141085TDCME</v>
      </c>
      <c r="W904" t="str">
        <f t="shared" ref="W904:W967" si="103">C904&amp;G904&amp;IF(OR(E904="30",E904="31",E904="32"),"TD","")&amp;H904</f>
        <v>103341085TDCME</v>
      </c>
      <c r="X904" t="str">
        <f t="shared" ref="X904:X967" si="104">M904&amp;H904</f>
        <v>0CME</v>
      </c>
    </row>
    <row r="905" spans="3:24" hidden="1" x14ac:dyDescent="0.2">
      <c r="C905">
        <v>1033</v>
      </c>
      <c r="D905" t="s">
        <v>199</v>
      </c>
      <c r="E905" t="s">
        <v>200</v>
      </c>
      <c r="F905" t="s">
        <v>214</v>
      </c>
      <c r="G905" s="1">
        <v>41085</v>
      </c>
      <c r="H905" t="s">
        <v>204</v>
      </c>
      <c r="I905">
        <v>34</v>
      </c>
      <c r="J905">
        <v>6.85</v>
      </c>
      <c r="K905" s="36">
        <v>159</v>
      </c>
      <c r="L905" s="36">
        <v>0</v>
      </c>
      <c r="M905">
        <v>0</v>
      </c>
      <c r="N905" t="s">
        <v>198</v>
      </c>
      <c r="O905" t="s">
        <v>198</v>
      </c>
      <c r="P905" t="s">
        <v>198</v>
      </c>
      <c r="Q905">
        <v>1</v>
      </c>
      <c r="R905" s="116">
        <f t="shared" si="98"/>
        <v>159</v>
      </c>
      <c r="S905">
        <f t="shared" si="99"/>
        <v>1089.1499999999999</v>
      </c>
      <c r="T905" t="str">
        <f t="shared" si="100"/>
        <v>10334108530CME</v>
      </c>
      <c r="U905" t="str">
        <f t="shared" si="101"/>
        <v>14108530CME</v>
      </c>
      <c r="V905" t="str">
        <f t="shared" si="102"/>
        <v>141085TDCME</v>
      </c>
      <c r="W905" t="str">
        <f t="shared" si="103"/>
        <v>103341085TDCME</v>
      </c>
      <c r="X905" t="str">
        <f t="shared" si="104"/>
        <v>0CME</v>
      </c>
    </row>
    <row r="906" spans="3:24" hidden="1" x14ac:dyDescent="0.2">
      <c r="C906">
        <v>1033</v>
      </c>
      <c r="D906" t="s">
        <v>199</v>
      </c>
      <c r="E906" t="s">
        <v>200</v>
      </c>
      <c r="F906" t="s">
        <v>225</v>
      </c>
      <c r="G906" s="1">
        <v>41085</v>
      </c>
      <c r="H906" t="s">
        <v>202</v>
      </c>
      <c r="I906">
        <v>34</v>
      </c>
      <c r="J906">
        <v>6.97</v>
      </c>
      <c r="K906" s="36">
        <v>0</v>
      </c>
      <c r="L906" s="36">
        <v>466</v>
      </c>
      <c r="M906">
        <v>0</v>
      </c>
      <c r="N906" t="s">
        <v>198</v>
      </c>
      <c r="O906" t="s">
        <v>198</v>
      </c>
      <c r="P906" t="s">
        <v>198</v>
      </c>
      <c r="Q906">
        <v>1</v>
      </c>
      <c r="R906" s="116">
        <f t="shared" si="98"/>
        <v>466</v>
      </c>
      <c r="S906">
        <f t="shared" si="99"/>
        <v>3248.02</v>
      </c>
      <c r="T906" t="str">
        <f t="shared" si="100"/>
        <v>10334108530VME</v>
      </c>
      <c r="U906" t="str">
        <f t="shared" si="101"/>
        <v>14108530VME</v>
      </c>
      <c r="V906" t="str">
        <f t="shared" si="102"/>
        <v>141085TDVME</v>
      </c>
      <c r="W906" t="str">
        <f t="shared" si="103"/>
        <v>103341085TDVME</v>
      </c>
      <c r="X906" t="str">
        <f t="shared" si="104"/>
        <v>0VME</v>
      </c>
    </row>
    <row r="907" spans="3:24" hidden="1" x14ac:dyDescent="0.2">
      <c r="C907">
        <v>1033</v>
      </c>
      <c r="D907" t="s">
        <v>199</v>
      </c>
      <c r="E907" t="s">
        <v>200</v>
      </c>
      <c r="F907" t="s">
        <v>235</v>
      </c>
      <c r="G907" s="1">
        <v>41085</v>
      </c>
      <c r="H907" t="s">
        <v>202</v>
      </c>
      <c r="I907">
        <v>34</v>
      </c>
      <c r="J907">
        <v>6.96</v>
      </c>
      <c r="K907" s="36">
        <v>0</v>
      </c>
      <c r="L907" s="36">
        <v>4108.46</v>
      </c>
      <c r="M907">
        <v>0</v>
      </c>
      <c r="N907" t="s">
        <v>198</v>
      </c>
      <c r="O907" t="s">
        <v>198</v>
      </c>
      <c r="P907" t="s">
        <v>198</v>
      </c>
      <c r="Q907">
        <v>1</v>
      </c>
      <c r="R907" s="116">
        <f t="shared" si="98"/>
        <v>4108.46</v>
      </c>
      <c r="S907">
        <f t="shared" si="99"/>
        <v>28594.881600000001</v>
      </c>
      <c r="T907" t="str">
        <f t="shared" si="100"/>
        <v>10334108530VME</v>
      </c>
      <c r="U907" t="str">
        <f t="shared" si="101"/>
        <v>14108530VME</v>
      </c>
      <c r="V907" t="str">
        <f t="shared" si="102"/>
        <v>141085TDVME</v>
      </c>
      <c r="W907" t="str">
        <f t="shared" si="103"/>
        <v>103341085TDVME</v>
      </c>
      <c r="X907" t="str">
        <f t="shared" si="104"/>
        <v>0VME</v>
      </c>
    </row>
    <row r="908" spans="3:24" hidden="1" x14ac:dyDescent="0.2">
      <c r="C908">
        <v>1033</v>
      </c>
      <c r="D908" t="s">
        <v>199</v>
      </c>
      <c r="E908" t="s">
        <v>200</v>
      </c>
      <c r="F908" t="s">
        <v>236</v>
      </c>
      <c r="G908" s="1">
        <v>41085</v>
      </c>
      <c r="H908" t="s">
        <v>204</v>
      </c>
      <c r="I908">
        <v>34</v>
      </c>
      <c r="J908">
        <v>6.86</v>
      </c>
      <c r="K908" s="36">
        <v>2135.41</v>
      </c>
      <c r="L908" s="36">
        <v>0</v>
      </c>
      <c r="M908">
        <v>0</v>
      </c>
      <c r="N908" t="s">
        <v>243</v>
      </c>
      <c r="O908" t="s">
        <v>243</v>
      </c>
      <c r="P908" t="s">
        <v>198</v>
      </c>
      <c r="Q908">
        <v>1</v>
      </c>
      <c r="R908" s="116">
        <f t="shared" si="98"/>
        <v>2135.41</v>
      </c>
      <c r="S908">
        <f t="shared" si="99"/>
        <v>14648.9126</v>
      </c>
      <c r="T908" t="str">
        <f t="shared" si="100"/>
        <v>10334108530CME</v>
      </c>
      <c r="U908" t="str">
        <f t="shared" si="101"/>
        <v>14108530CME</v>
      </c>
      <c r="V908" t="str">
        <f t="shared" si="102"/>
        <v>141085TDCME</v>
      </c>
      <c r="W908" t="str">
        <f t="shared" si="103"/>
        <v>103341085TDCME</v>
      </c>
      <c r="X908" t="str">
        <f t="shared" si="104"/>
        <v>0CME</v>
      </c>
    </row>
    <row r="909" spans="3:24" hidden="1" x14ac:dyDescent="0.2">
      <c r="C909">
        <v>1033</v>
      </c>
      <c r="D909" t="s">
        <v>199</v>
      </c>
      <c r="E909" t="s">
        <v>200</v>
      </c>
      <c r="F909" t="s">
        <v>237</v>
      </c>
      <c r="G909" s="1">
        <v>41085</v>
      </c>
      <c r="H909" t="s">
        <v>204</v>
      </c>
      <c r="I909">
        <v>34</v>
      </c>
      <c r="J909">
        <v>6.85</v>
      </c>
      <c r="K909" s="36">
        <v>1873</v>
      </c>
      <c r="L909" s="36">
        <v>0</v>
      </c>
      <c r="M909">
        <v>0</v>
      </c>
      <c r="N909" t="s">
        <v>243</v>
      </c>
      <c r="O909" t="s">
        <v>243</v>
      </c>
      <c r="P909" t="s">
        <v>198</v>
      </c>
      <c r="Q909">
        <v>1</v>
      </c>
      <c r="R909" s="116">
        <f t="shared" si="98"/>
        <v>1873</v>
      </c>
      <c r="S909">
        <f t="shared" si="99"/>
        <v>12830.05</v>
      </c>
      <c r="T909" t="str">
        <f t="shared" si="100"/>
        <v>10334108530CME</v>
      </c>
      <c r="U909" t="str">
        <f t="shared" si="101"/>
        <v>14108530CME</v>
      </c>
      <c r="V909" t="str">
        <f t="shared" si="102"/>
        <v>141085TDCME</v>
      </c>
      <c r="W909" t="str">
        <f t="shared" si="103"/>
        <v>103341085TDCME</v>
      </c>
      <c r="X909" t="str">
        <f t="shared" si="104"/>
        <v>0CME</v>
      </c>
    </row>
    <row r="910" spans="3:24" hidden="1" x14ac:dyDescent="0.2">
      <c r="C910">
        <v>1033</v>
      </c>
      <c r="D910" t="s">
        <v>199</v>
      </c>
      <c r="E910" t="s">
        <v>200</v>
      </c>
      <c r="F910" t="s">
        <v>238</v>
      </c>
      <c r="G910" s="1">
        <v>41085</v>
      </c>
      <c r="H910" t="s">
        <v>202</v>
      </c>
      <c r="I910">
        <v>34</v>
      </c>
      <c r="J910">
        <v>6.97</v>
      </c>
      <c r="K910" s="36">
        <v>0</v>
      </c>
      <c r="L910" s="36">
        <v>24241</v>
      </c>
      <c r="M910">
        <v>0</v>
      </c>
      <c r="N910" t="s">
        <v>243</v>
      </c>
      <c r="O910" t="s">
        <v>243</v>
      </c>
      <c r="P910" t="s">
        <v>198</v>
      </c>
      <c r="Q910">
        <v>1</v>
      </c>
      <c r="R910" s="116">
        <f t="shared" si="98"/>
        <v>24241</v>
      </c>
      <c r="S910">
        <f t="shared" si="99"/>
        <v>168959.77</v>
      </c>
      <c r="T910" t="str">
        <f t="shared" si="100"/>
        <v>10334108530VME</v>
      </c>
      <c r="U910" t="str">
        <f t="shared" si="101"/>
        <v>14108530VME</v>
      </c>
      <c r="V910" t="str">
        <f t="shared" si="102"/>
        <v>141085TDVME</v>
      </c>
      <c r="W910" t="str">
        <f t="shared" si="103"/>
        <v>103341085TDVME</v>
      </c>
      <c r="X910" t="str">
        <f t="shared" si="104"/>
        <v>0VME</v>
      </c>
    </row>
    <row r="911" spans="3:24" hidden="1" x14ac:dyDescent="0.2">
      <c r="C911">
        <v>1033</v>
      </c>
      <c r="D911" t="s">
        <v>199</v>
      </c>
      <c r="E911" t="s">
        <v>200</v>
      </c>
      <c r="F911" t="s">
        <v>239</v>
      </c>
      <c r="G911" s="1">
        <v>41085</v>
      </c>
      <c r="H911" t="s">
        <v>202</v>
      </c>
      <c r="I911">
        <v>34</v>
      </c>
      <c r="J911">
        <v>6.96</v>
      </c>
      <c r="K911" s="36">
        <v>0</v>
      </c>
      <c r="L911" s="36">
        <v>23852.86</v>
      </c>
      <c r="M911">
        <v>0</v>
      </c>
      <c r="N911" t="s">
        <v>243</v>
      </c>
      <c r="O911" t="s">
        <v>243</v>
      </c>
      <c r="P911" t="s">
        <v>198</v>
      </c>
      <c r="Q911">
        <v>1</v>
      </c>
      <c r="R911" s="116">
        <f t="shared" si="98"/>
        <v>23852.86</v>
      </c>
      <c r="S911">
        <f t="shared" si="99"/>
        <v>166015.9056</v>
      </c>
      <c r="T911" t="str">
        <f t="shared" si="100"/>
        <v>10334108530VME</v>
      </c>
      <c r="U911" t="str">
        <f t="shared" si="101"/>
        <v>14108530VME</v>
      </c>
      <c r="V911" t="str">
        <f t="shared" si="102"/>
        <v>141085TDVME</v>
      </c>
      <c r="W911" t="str">
        <f t="shared" si="103"/>
        <v>103341085TDVME</v>
      </c>
      <c r="X911" t="str">
        <f t="shared" si="104"/>
        <v>0VME</v>
      </c>
    </row>
    <row r="912" spans="3:24" hidden="1" x14ac:dyDescent="0.2">
      <c r="C912">
        <v>1033</v>
      </c>
      <c r="D912" t="s">
        <v>199</v>
      </c>
      <c r="E912" t="s">
        <v>227</v>
      </c>
      <c r="F912" t="s">
        <v>201</v>
      </c>
      <c r="G912" s="1">
        <v>41085</v>
      </c>
      <c r="H912" t="s">
        <v>204</v>
      </c>
      <c r="I912">
        <v>34</v>
      </c>
      <c r="J912">
        <v>6.9584999999999999</v>
      </c>
      <c r="K912" s="36">
        <v>1000000</v>
      </c>
      <c r="L912" s="36">
        <v>0</v>
      </c>
      <c r="M912">
        <v>1014</v>
      </c>
      <c r="N912" t="s">
        <v>243</v>
      </c>
      <c r="O912" t="s">
        <v>243</v>
      </c>
      <c r="P912" t="s">
        <v>198</v>
      </c>
      <c r="Q912">
        <v>1</v>
      </c>
      <c r="R912" s="116">
        <f t="shared" si="98"/>
        <v>1000000</v>
      </c>
      <c r="S912">
        <f t="shared" si="99"/>
        <v>6958500</v>
      </c>
      <c r="T912" t="str">
        <f t="shared" si="100"/>
        <v>10334108532CME</v>
      </c>
      <c r="U912" t="str">
        <f t="shared" si="101"/>
        <v>14108532CME</v>
      </c>
      <c r="V912" t="str">
        <f t="shared" si="102"/>
        <v>141085TDCME</v>
      </c>
      <c r="W912" t="str">
        <f t="shared" si="103"/>
        <v>103341085TDCME</v>
      </c>
      <c r="X912" t="str">
        <f t="shared" si="104"/>
        <v>1014CME</v>
      </c>
    </row>
    <row r="913" spans="3:24" hidden="1" x14ac:dyDescent="0.2">
      <c r="C913">
        <v>1033</v>
      </c>
      <c r="D913" t="s">
        <v>199</v>
      </c>
      <c r="E913" t="s">
        <v>227</v>
      </c>
      <c r="F913" t="s">
        <v>201</v>
      </c>
      <c r="G913" s="1">
        <v>41085</v>
      </c>
      <c r="H913" t="s">
        <v>204</v>
      </c>
      <c r="I913">
        <v>34</v>
      </c>
      <c r="J913">
        <v>6.9589999999999996</v>
      </c>
      <c r="K913" s="36">
        <v>1000000</v>
      </c>
      <c r="L913" s="36">
        <v>0</v>
      </c>
      <c r="M913">
        <v>1003</v>
      </c>
      <c r="N913" t="s">
        <v>243</v>
      </c>
      <c r="O913" t="s">
        <v>243</v>
      </c>
      <c r="P913" t="s">
        <v>198</v>
      </c>
      <c r="Q913">
        <v>1</v>
      </c>
      <c r="R913" s="116">
        <f t="shared" si="98"/>
        <v>1000000</v>
      </c>
      <c r="S913">
        <f t="shared" si="99"/>
        <v>6959000</v>
      </c>
      <c r="T913" t="str">
        <f t="shared" si="100"/>
        <v>10334108532CME</v>
      </c>
      <c r="U913" t="str">
        <f t="shared" si="101"/>
        <v>14108532CME</v>
      </c>
      <c r="V913" t="str">
        <f t="shared" si="102"/>
        <v>141085TDCME</v>
      </c>
      <c r="W913" t="str">
        <f t="shared" si="103"/>
        <v>103341085TDCME</v>
      </c>
      <c r="X913" t="str">
        <f t="shared" si="104"/>
        <v>1003CME</v>
      </c>
    </row>
    <row r="914" spans="3:24" hidden="1" x14ac:dyDescent="0.2">
      <c r="C914">
        <v>1033</v>
      </c>
      <c r="D914" t="s">
        <v>199</v>
      </c>
      <c r="E914" t="s">
        <v>200</v>
      </c>
      <c r="F914" t="s">
        <v>203</v>
      </c>
      <c r="G914" s="1">
        <v>41085</v>
      </c>
      <c r="H914" t="s">
        <v>204</v>
      </c>
      <c r="I914">
        <v>34</v>
      </c>
      <c r="J914">
        <v>6.85</v>
      </c>
      <c r="K914" s="36">
        <v>51</v>
      </c>
      <c r="L914" s="36">
        <v>0</v>
      </c>
      <c r="M914">
        <v>0</v>
      </c>
      <c r="N914" t="s">
        <v>243</v>
      </c>
      <c r="O914" t="s">
        <v>243</v>
      </c>
      <c r="P914" t="s">
        <v>348</v>
      </c>
      <c r="Q914">
        <v>1</v>
      </c>
      <c r="R914" s="116">
        <f t="shared" si="98"/>
        <v>51</v>
      </c>
      <c r="S914">
        <f t="shared" si="99"/>
        <v>349.34999999999997</v>
      </c>
      <c r="T914" t="str">
        <f t="shared" si="100"/>
        <v>10334108530CME</v>
      </c>
      <c r="U914" t="str">
        <f t="shared" si="101"/>
        <v>14108530CME</v>
      </c>
      <c r="V914" t="str">
        <f t="shared" si="102"/>
        <v>141085TDCME</v>
      </c>
      <c r="W914" t="str">
        <f t="shared" si="103"/>
        <v>103341085TDCME</v>
      </c>
      <c r="X914" t="str">
        <f t="shared" si="104"/>
        <v>0CME</v>
      </c>
    </row>
    <row r="915" spans="3:24" hidden="1" x14ac:dyDescent="0.2">
      <c r="C915">
        <v>1033</v>
      </c>
      <c r="D915" t="s">
        <v>199</v>
      </c>
      <c r="E915" t="s">
        <v>200</v>
      </c>
      <c r="F915" t="s">
        <v>205</v>
      </c>
      <c r="G915" s="1">
        <v>41085</v>
      </c>
      <c r="H915" t="s">
        <v>202</v>
      </c>
      <c r="I915">
        <v>34</v>
      </c>
      <c r="J915">
        <v>6.97</v>
      </c>
      <c r="K915" s="36">
        <v>0</v>
      </c>
      <c r="L915" s="36">
        <v>406</v>
      </c>
      <c r="M915">
        <v>0</v>
      </c>
      <c r="N915" t="s">
        <v>243</v>
      </c>
      <c r="O915" t="s">
        <v>243</v>
      </c>
      <c r="P915" t="s">
        <v>348</v>
      </c>
      <c r="Q915">
        <v>1</v>
      </c>
      <c r="R915" s="116">
        <f t="shared" si="98"/>
        <v>406</v>
      </c>
      <c r="S915">
        <f t="shared" si="99"/>
        <v>2829.8199999999997</v>
      </c>
      <c r="T915" t="str">
        <f t="shared" si="100"/>
        <v>10334108530VME</v>
      </c>
      <c r="U915" t="str">
        <f t="shared" si="101"/>
        <v>14108530VME</v>
      </c>
      <c r="V915" t="str">
        <f t="shared" si="102"/>
        <v>141085TDVME</v>
      </c>
      <c r="W915" t="str">
        <f t="shared" si="103"/>
        <v>103341085TDVME</v>
      </c>
      <c r="X915" t="str">
        <f t="shared" si="104"/>
        <v>0VME</v>
      </c>
    </row>
    <row r="916" spans="3:24" hidden="1" x14ac:dyDescent="0.2">
      <c r="C916">
        <v>1033</v>
      </c>
      <c r="D916" t="s">
        <v>199</v>
      </c>
      <c r="E916" t="s">
        <v>200</v>
      </c>
      <c r="F916" t="s">
        <v>240</v>
      </c>
      <c r="G916" s="1">
        <v>41085</v>
      </c>
      <c r="H916" t="s">
        <v>204</v>
      </c>
      <c r="I916">
        <v>34</v>
      </c>
      <c r="J916">
        <v>6.86</v>
      </c>
      <c r="K916" s="36">
        <v>3</v>
      </c>
      <c r="L916" s="36">
        <v>0</v>
      </c>
      <c r="M916">
        <v>0</v>
      </c>
      <c r="N916" t="s">
        <v>243</v>
      </c>
      <c r="O916" t="s">
        <v>243</v>
      </c>
      <c r="P916" t="s">
        <v>348</v>
      </c>
      <c r="Q916">
        <v>1</v>
      </c>
      <c r="R916" s="116">
        <f t="shared" si="98"/>
        <v>3</v>
      </c>
      <c r="S916">
        <f t="shared" si="99"/>
        <v>20.580000000000002</v>
      </c>
      <c r="T916" t="str">
        <f t="shared" si="100"/>
        <v>10334108530CME</v>
      </c>
      <c r="U916" t="str">
        <f t="shared" si="101"/>
        <v>14108530CME</v>
      </c>
      <c r="V916" t="str">
        <f t="shared" si="102"/>
        <v>141085TDCME</v>
      </c>
      <c r="W916" t="str">
        <f t="shared" si="103"/>
        <v>103341085TDCME</v>
      </c>
      <c r="X916" t="str">
        <f t="shared" si="104"/>
        <v>0CME</v>
      </c>
    </row>
    <row r="917" spans="3:24" hidden="1" x14ac:dyDescent="0.2">
      <c r="C917">
        <v>1033</v>
      </c>
      <c r="D917" t="s">
        <v>199</v>
      </c>
      <c r="E917" t="s">
        <v>200</v>
      </c>
      <c r="F917" t="s">
        <v>206</v>
      </c>
      <c r="G917" s="1">
        <v>41085</v>
      </c>
      <c r="H917" t="s">
        <v>204</v>
      </c>
      <c r="I917">
        <v>34</v>
      </c>
      <c r="J917">
        <v>6.85</v>
      </c>
      <c r="K917" s="36">
        <v>100</v>
      </c>
      <c r="L917" s="36">
        <v>0</v>
      </c>
      <c r="M917">
        <v>0</v>
      </c>
      <c r="N917" t="s">
        <v>243</v>
      </c>
      <c r="O917" t="s">
        <v>243</v>
      </c>
      <c r="P917" t="s">
        <v>430</v>
      </c>
      <c r="Q917">
        <v>1</v>
      </c>
      <c r="R917" s="116">
        <f t="shared" si="98"/>
        <v>100</v>
      </c>
      <c r="S917">
        <f t="shared" si="99"/>
        <v>685</v>
      </c>
      <c r="T917" t="str">
        <f t="shared" si="100"/>
        <v>10334108530CME</v>
      </c>
      <c r="U917" t="str">
        <f t="shared" si="101"/>
        <v>14108530CME</v>
      </c>
      <c r="V917" t="str">
        <f t="shared" si="102"/>
        <v>141085TDCME</v>
      </c>
      <c r="W917" t="str">
        <f t="shared" si="103"/>
        <v>103341085TDCME</v>
      </c>
      <c r="X917" t="str">
        <f t="shared" si="104"/>
        <v>0CME</v>
      </c>
    </row>
    <row r="918" spans="3:24" hidden="1" x14ac:dyDescent="0.2">
      <c r="C918">
        <v>1033</v>
      </c>
      <c r="D918" t="s">
        <v>199</v>
      </c>
      <c r="E918" t="s">
        <v>200</v>
      </c>
      <c r="F918" t="s">
        <v>207</v>
      </c>
      <c r="G918" s="1">
        <v>41085</v>
      </c>
      <c r="H918" t="s">
        <v>204</v>
      </c>
      <c r="I918">
        <v>34</v>
      </c>
      <c r="J918">
        <v>6.86</v>
      </c>
      <c r="K918" s="36">
        <v>662.46</v>
      </c>
      <c r="L918" s="36">
        <v>0</v>
      </c>
      <c r="M918">
        <v>0</v>
      </c>
      <c r="N918" t="s">
        <v>243</v>
      </c>
      <c r="O918" t="s">
        <v>243</v>
      </c>
      <c r="P918" t="s">
        <v>473</v>
      </c>
      <c r="Q918">
        <v>1</v>
      </c>
      <c r="R918" s="116">
        <f t="shared" si="98"/>
        <v>662.46</v>
      </c>
      <c r="S918">
        <f t="shared" si="99"/>
        <v>4544.4756000000007</v>
      </c>
      <c r="T918" t="str">
        <f t="shared" si="100"/>
        <v>10334108530CME</v>
      </c>
      <c r="U918" t="str">
        <f t="shared" si="101"/>
        <v>14108530CME</v>
      </c>
      <c r="V918" t="str">
        <f t="shared" si="102"/>
        <v>141085TDCME</v>
      </c>
      <c r="W918" t="str">
        <f t="shared" si="103"/>
        <v>103341085TDCME</v>
      </c>
      <c r="X918" t="str">
        <f t="shared" si="104"/>
        <v>0CME</v>
      </c>
    </row>
    <row r="919" spans="3:24" hidden="1" x14ac:dyDescent="0.2">
      <c r="C919">
        <v>1033</v>
      </c>
      <c r="D919" t="s">
        <v>199</v>
      </c>
      <c r="E919" t="s">
        <v>200</v>
      </c>
      <c r="F919" t="s">
        <v>208</v>
      </c>
      <c r="G919" s="1">
        <v>41085</v>
      </c>
      <c r="H919" t="s">
        <v>204</v>
      </c>
      <c r="I919">
        <v>34</v>
      </c>
      <c r="J919">
        <v>6.85</v>
      </c>
      <c r="K919" s="36">
        <v>4302</v>
      </c>
      <c r="L919" s="36">
        <v>0</v>
      </c>
      <c r="M919">
        <v>0</v>
      </c>
      <c r="N919" t="s">
        <v>243</v>
      </c>
      <c r="O919" t="s">
        <v>243</v>
      </c>
      <c r="P919" t="s">
        <v>473</v>
      </c>
      <c r="Q919">
        <v>1</v>
      </c>
      <c r="R919" s="116">
        <f t="shared" si="98"/>
        <v>4302</v>
      </c>
      <c r="S919">
        <f t="shared" si="99"/>
        <v>29468.699999999997</v>
      </c>
      <c r="T919" t="str">
        <f t="shared" si="100"/>
        <v>10334108530CME</v>
      </c>
      <c r="U919" t="str">
        <f t="shared" si="101"/>
        <v>14108530CME</v>
      </c>
      <c r="V919" t="str">
        <f t="shared" si="102"/>
        <v>141085TDCME</v>
      </c>
      <c r="W919" t="str">
        <f t="shared" si="103"/>
        <v>103341085TDCME</v>
      </c>
      <c r="X919" t="str">
        <f t="shared" si="104"/>
        <v>0CME</v>
      </c>
    </row>
    <row r="920" spans="3:24" hidden="1" x14ac:dyDescent="0.2">
      <c r="C920">
        <v>1033</v>
      </c>
      <c r="D920" t="s">
        <v>199</v>
      </c>
      <c r="E920" t="s">
        <v>200</v>
      </c>
      <c r="F920" t="s">
        <v>209</v>
      </c>
      <c r="G920" s="1">
        <v>41085</v>
      </c>
      <c r="H920" t="s">
        <v>202</v>
      </c>
      <c r="I920">
        <v>34</v>
      </c>
      <c r="J920">
        <v>6.97</v>
      </c>
      <c r="K920" s="36">
        <v>0</v>
      </c>
      <c r="L920" s="36">
        <v>24121</v>
      </c>
      <c r="M920">
        <v>0</v>
      </c>
      <c r="N920" t="s">
        <v>243</v>
      </c>
      <c r="O920" t="s">
        <v>243</v>
      </c>
      <c r="P920" t="s">
        <v>473</v>
      </c>
      <c r="Q920">
        <v>1</v>
      </c>
      <c r="R920" s="116">
        <f t="shared" si="98"/>
        <v>24121</v>
      </c>
      <c r="S920">
        <f t="shared" si="99"/>
        <v>168123.37</v>
      </c>
      <c r="T920" t="str">
        <f t="shared" si="100"/>
        <v>10334108530VME</v>
      </c>
      <c r="U920" t="str">
        <f t="shared" si="101"/>
        <v>14108530VME</v>
      </c>
      <c r="V920" t="str">
        <f t="shared" si="102"/>
        <v>141085TDVME</v>
      </c>
      <c r="W920" t="str">
        <f t="shared" si="103"/>
        <v>103341085TDVME</v>
      </c>
      <c r="X920" t="str">
        <f t="shared" si="104"/>
        <v>0VME</v>
      </c>
    </row>
    <row r="921" spans="3:24" hidden="1" x14ac:dyDescent="0.2">
      <c r="C921">
        <v>1033</v>
      </c>
      <c r="D921" t="s">
        <v>199</v>
      </c>
      <c r="E921" t="s">
        <v>200</v>
      </c>
      <c r="F921" t="s">
        <v>210</v>
      </c>
      <c r="G921" s="1">
        <v>41085</v>
      </c>
      <c r="H921" t="s">
        <v>202</v>
      </c>
      <c r="I921">
        <v>34</v>
      </c>
      <c r="J921">
        <v>6.96</v>
      </c>
      <c r="K921" s="36">
        <v>0</v>
      </c>
      <c r="L921" s="36">
        <v>5699.78</v>
      </c>
      <c r="M921">
        <v>0</v>
      </c>
      <c r="N921" t="s">
        <v>243</v>
      </c>
      <c r="O921" t="s">
        <v>243</v>
      </c>
      <c r="P921" t="s">
        <v>473</v>
      </c>
      <c r="Q921">
        <v>1</v>
      </c>
      <c r="R921" s="116">
        <f t="shared" si="98"/>
        <v>5699.78</v>
      </c>
      <c r="S921">
        <f t="shared" si="99"/>
        <v>39670.468799999995</v>
      </c>
      <c r="T921" t="str">
        <f t="shared" si="100"/>
        <v>10334108530VME</v>
      </c>
      <c r="U921" t="str">
        <f t="shared" si="101"/>
        <v>14108530VME</v>
      </c>
      <c r="V921" t="str">
        <f t="shared" si="102"/>
        <v>141085TDVME</v>
      </c>
      <c r="W921" t="str">
        <f t="shared" si="103"/>
        <v>103341085TDVME</v>
      </c>
      <c r="X921" t="str">
        <f t="shared" si="104"/>
        <v>0VME</v>
      </c>
    </row>
    <row r="922" spans="3:24" hidden="1" x14ac:dyDescent="0.2">
      <c r="C922">
        <v>1033</v>
      </c>
      <c r="D922" t="s">
        <v>199</v>
      </c>
      <c r="E922" t="s">
        <v>200</v>
      </c>
      <c r="F922" t="s">
        <v>211</v>
      </c>
      <c r="G922" s="1">
        <v>41085</v>
      </c>
      <c r="H922" t="s">
        <v>204</v>
      </c>
      <c r="I922">
        <v>34</v>
      </c>
      <c r="J922">
        <v>6.86</v>
      </c>
      <c r="K922" s="36">
        <v>969.37</v>
      </c>
      <c r="L922" s="36">
        <v>0</v>
      </c>
      <c r="M922">
        <v>0</v>
      </c>
      <c r="N922" t="s">
        <v>348</v>
      </c>
      <c r="O922" t="s">
        <v>348</v>
      </c>
      <c r="P922" t="s">
        <v>198</v>
      </c>
      <c r="Q922">
        <v>1</v>
      </c>
      <c r="R922" s="116">
        <f t="shared" si="98"/>
        <v>969.37</v>
      </c>
      <c r="S922">
        <f t="shared" si="99"/>
        <v>6649.8782000000001</v>
      </c>
      <c r="T922" t="str">
        <f t="shared" si="100"/>
        <v>10334108530CME</v>
      </c>
      <c r="U922" t="str">
        <f t="shared" si="101"/>
        <v>14108530CME</v>
      </c>
      <c r="V922" t="str">
        <f t="shared" si="102"/>
        <v>141085TDCME</v>
      </c>
      <c r="W922" t="str">
        <f t="shared" si="103"/>
        <v>103341085TDCME</v>
      </c>
      <c r="X922" t="str">
        <f t="shared" si="104"/>
        <v>0CME</v>
      </c>
    </row>
    <row r="923" spans="3:24" hidden="1" x14ac:dyDescent="0.2">
      <c r="C923">
        <v>1033</v>
      </c>
      <c r="D923" t="s">
        <v>199</v>
      </c>
      <c r="E923" t="s">
        <v>200</v>
      </c>
      <c r="F923" t="s">
        <v>212</v>
      </c>
      <c r="G923" s="1">
        <v>41085</v>
      </c>
      <c r="H923" t="s">
        <v>204</v>
      </c>
      <c r="I923">
        <v>34</v>
      </c>
      <c r="J923">
        <v>6.85</v>
      </c>
      <c r="K923" s="36">
        <v>3971</v>
      </c>
      <c r="L923" s="36">
        <v>0</v>
      </c>
      <c r="M923">
        <v>0</v>
      </c>
      <c r="N923" t="s">
        <v>348</v>
      </c>
      <c r="O923" t="s">
        <v>348</v>
      </c>
      <c r="P923" t="s">
        <v>198</v>
      </c>
      <c r="Q923">
        <v>1</v>
      </c>
      <c r="R923" s="116">
        <f t="shared" si="98"/>
        <v>3971</v>
      </c>
      <c r="S923">
        <f t="shared" si="99"/>
        <v>27201.35</v>
      </c>
      <c r="T923" t="str">
        <f t="shared" si="100"/>
        <v>10334108530CME</v>
      </c>
      <c r="U923" t="str">
        <f t="shared" si="101"/>
        <v>14108530CME</v>
      </c>
      <c r="V923" t="str">
        <f t="shared" si="102"/>
        <v>141085TDCME</v>
      </c>
      <c r="W923" t="str">
        <f t="shared" si="103"/>
        <v>103341085TDCME</v>
      </c>
      <c r="X923" t="str">
        <f t="shared" si="104"/>
        <v>0CME</v>
      </c>
    </row>
    <row r="924" spans="3:24" hidden="1" x14ac:dyDescent="0.2">
      <c r="C924">
        <v>1033</v>
      </c>
      <c r="D924" t="s">
        <v>199</v>
      </c>
      <c r="E924" t="s">
        <v>200</v>
      </c>
      <c r="F924" t="s">
        <v>213</v>
      </c>
      <c r="G924" s="1">
        <v>41085</v>
      </c>
      <c r="H924" t="s">
        <v>202</v>
      </c>
      <c r="I924">
        <v>34</v>
      </c>
      <c r="J924">
        <v>6.97</v>
      </c>
      <c r="K924" s="36">
        <v>0</v>
      </c>
      <c r="L924" s="36">
        <v>10782</v>
      </c>
      <c r="M924">
        <v>0</v>
      </c>
      <c r="N924" t="s">
        <v>348</v>
      </c>
      <c r="O924" t="s">
        <v>348</v>
      </c>
      <c r="P924" t="s">
        <v>198</v>
      </c>
      <c r="Q924">
        <v>1</v>
      </c>
      <c r="R924" s="116">
        <f t="shared" si="98"/>
        <v>10782</v>
      </c>
      <c r="S924">
        <f t="shared" si="99"/>
        <v>75150.539999999994</v>
      </c>
      <c r="T924" t="str">
        <f t="shared" si="100"/>
        <v>10334108530VME</v>
      </c>
      <c r="U924" t="str">
        <f t="shared" si="101"/>
        <v>14108530VME</v>
      </c>
      <c r="V924" t="str">
        <f t="shared" si="102"/>
        <v>141085TDVME</v>
      </c>
      <c r="W924" t="str">
        <f t="shared" si="103"/>
        <v>103341085TDVME</v>
      </c>
      <c r="X924" t="str">
        <f t="shared" si="104"/>
        <v>0VME</v>
      </c>
    </row>
    <row r="925" spans="3:24" hidden="1" x14ac:dyDescent="0.2">
      <c r="C925">
        <v>1033</v>
      </c>
      <c r="D925" t="s">
        <v>199</v>
      </c>
      <c r="E925" t="s">
        <v>200</v>
      </c>
      <c r="F925" t="s">
        <v>215</v>
      </c>
      <c r="G925" s="1">
        <v>41085</v>
      </c>
      <c r="H925" t="s">
        <v>202</v>
      </c>
      <c r="I925">
        <v>34</v>
      </c>
      <c r="J925">
        <v>6.96</v>
      </c>
      <c r="K925" s="36">
        <v>0</v>
      </c>
      <c r="L925" s="36">
        <v>4639.99</v>
      </c>
      <c r="M925">
        <v>0</v>
      </c>
      <c r="N925" t="s">
        <v>348</v>
      </c>
      <c r="O925" t="s">
        <v>348</v>
      </c>
      <c r="P925" t="s">
        <v>198</v>
      </c>
      <c r="Q925">
        <v>1</v>
      </c>
      <c r="R925" s="116">
        <f t="shared" si="98"/>
        <v>4639.99</v>
      </c>
      <c r="S925">
        <f t="shared" si="99"/>
        <v>32294.330399999999</v>
      </c>
      <c r="T925" t="str">
        <f t="shared" si="100"/>
        <v>10334108530VME</v>
      </c>
      <c r="U925" t="str">
        <f t="shared" si="101"/>
        <v>14108530VME</v>
      </c>
      <c r="V925" t="str">
        <f t="shared" si="102"/>
        <v>141085TDVME</v>
      </c>
      <c r="W925" t="str">
        <f t="shared" si="103"/>
        <v>103341085TDVME</v>
      </c>
      <c r="X925" t="str">
        <f t="shared" si="104"/>
        <v>0VME</v>
      </c>
    </row>
    <row r="926" spans="3:24" hidden="1" x14ac:dyDescent="0.2">
      <c r="C926">
        <v>1033</v>
      </c>
      <c r="D926" t="s">
        <v>199</v>
      </c>
      <c r="E926" t="s">
        <v>200</v>
      </c>
      <c r="F926" t="s">
        <v>220</v>
      </c>
      <c r="G926" s="1">
        <v>41085</v>
      </c>
      <c r="H926" t="s">
        <v>204</v>
      </c>
      <c r="I926">
        <v>34</v>
      </c>
      <c r="J926">
        <v>6.86</v>
      </c>
      <c r="K926" s="36">
        <v>2512</v>
      </c>
      <c r="L926" s="36">
        <v>0</v>
      </c>
      <c r="M926">
        <v>0</v>
      </c>
      <c r="N926" t="s">
        <v>348</v>
      </c>
      <c r="O926" t="s">
        <v>348</v>
      </c>
      <c r="P926" t="s">
        <v>198</v>
      </c>
      <c r="Q926">
        <v>1</v>
      </c>
      <c r="R926" s="116">
        <f t="shared" si="98"/>
        <v>2512</v>
      </c>
      <c r="S926">
        <f t="shared" si="99"/>
        <v>17232.32</v>
      </c>
      <c r="T926" t="str">
        <f t="shared" si="100"/>
        <v>10334108530CME</v>
      </c>
      <c r="U926" t="str">
        <f t="shared" si="101"/>
        <v>14108530CME</v>
      </c>
      <c r="V926" t="str">
        <f t="shared" si="102"/>
        <v>141085TDCME</v>
      </c>
      <c r="W926" t="str">
        <f t="shared" si="103"/>
        <v>103341085TDCME</v>
      </c>
      <c r="X926" t="str">
        <f t="shared" si="104"/>
        <v>0CME</v>
      </c>
    </row>
    <row r="927" spans="3:24" hidden="1" x14ac:dyDescent="0.2">
      <c r="C927">
        <v>1033</v>
      </c>
      <c r="D927" t="s">
        <v>199</v>
      </c>
      <c r="E927" t="s">
        <v>200</v>
      </c>
      <c r="F927" t="s">
        <v>221</v>
      </c>
      <c r="G927" s="1">
        <v>41085</v>
      </c>
      <c r="H927" t="s">
        <v>202</v>
      </c>
      <c r="I927">
        <v>34</v>
      </c>
      <c r="J927">
        <v>6.96</v>
      </c>
      <c r="K927" s="36">
        <v>0</v>
      </c>
      <c r="L927" s="36">
        <v>284.76</v>
      </c>
      <c r="M927">
        <v>0</v>
      </c>
      <c r="N927" t="s">
        <v>348</v>
      </c>
      <c r="O927" t="s">
        <v>348</v>
      </c>
      <c r="P927" t="s">
        <v>198</v>
      </c>
      <c r="Q927">
        <v>1</v>
      </c>
      <c r="R927" s="116">
        <f t="shared" si="98"/>
        <v>284.76</v>
      </c>
      <c r="S927">
        <f t="shared" si="99"/>
        <v>1981.9295999999999</v>
      </c>
      <c r="T927" t="str">
        <f t="shared" si="100"/>
        <v>10334108530VME</v>
      </c>
      <c r="U927" t="str">
        <f t="shared" si="101"/>
        <v>14108530VME</v>
      </c>
      <c r="V927" t="str">
        <f t="shared" si="102"/>
        <v>141085TDVME</v>
      </c>
      <c r="W927" t="str">
        <f t="shared" si="103"/>
        <v>103341085TDVME</v>
      </c>
      <c r="X927" t="str">
        <f t="shared" si="104"/>
        <v>0VME</v>
      </c>
    </row>
    <row r="928" spans="3:24" hidden="1" x14ac:dyDescent="0.2">
      <c r="C928">
        <v>1033</v>
      </c>
      <c r="D928" t="s">
        <v>199</v>
      </c>
      <c r="E928" t="s">
        <v>200</v>
      </c>
      <c r="F928" t="s">
        <v>222</v>
      </c>
      <c r="G928" s="1">
        <v>41085</v>
      </c>
      <c r="H928" t="s">
        <v>204</v>
      </c>
      <c r="I928">
        <v>34</v>
      </c>
      <c r="J928">
        <v>6.85</v>
      </c>
      <c r="K928" s="36">
        <v>4716</v>
      </c>
      <c r="L928" s="36">
        <v>0</v>
      </c>
      <c r="M928">
        <v>0</v>
      </c>
      <c r="N928" t="s">
        <v>348</v>
      </c>
      <c r="O928" t="s">
        <v>348</v>
      </c>
      <c r="P928" t="s">
        <v>198</v>
      </c>
      <c r="Q928">
        <v>1</v>
      </c>
      <c r="R928" s="116">
        <f t="shared" si="98"/>
        <v>4716</v>
      </c>
      <c r="S928">
        <f t="shared" si="99"/>
        <v>32304.6</v>
      </c>
      <c r="T928" t="str">
        <f t="shared" si="100"/>
        <v>10334108530CME</v>
      </c>
      <c r="U928" t="str">
        <f t="shared" si="101"/>
        <v>14108530CME</v>
      </c>
      <c r="V928" t="str">
        <f t="shared" si="102"/>
        <v>141085TDCME</v>
      </c>
      <c r="W928" t="str">
        <f t="shared" si="103"/>
        <v>103341085TDCME</v>
      </c>
      <c r="X928" t="str">
        <f t="shared" si="104"/>
        <v>0CME</v>
      </c>
    </row>
    <row r="929" spans="3:24" hidden="1" x14ac:dyDescent="0.2">
      <c r="C929">
        <v>1033</v>
      </c>
      <c r="D929" t="s">
        <v>199</v>
      </c>
      <c r="E929" t="s">
        <v>200</v>
      </c>
      <c r="F929" t="s">
        <v>223</v>
      </c>
      <c r="G929" s="1">
        <v>41085</v>
      </c>
      <c r="H929" t="s">
        <v>204</v>
      </c>
      <c r="I929">
        <v>34</v>
      </c>
      <c r="J929">
        <v>6.85</v>
      </c>
      <c r="K929" s="36">
        <v>200</v>
      </c>
      <c r="L929" s="36">
        <v>0</v>
      </c>
      <c r="M929">
        <v>0</v>
      </c>
      <c r="N929" t="s">
        <v>348</v>
      </c>
      <c r="O929" t="s">
        <v>348</v>
      </c>
      <c r="P929" t="s">
        <v>198</v>
      </c>
      <c r="Q929">
        <v>1</v>
      </c>
      <c r="R929" s="116">
        <f t="shared" si="98"/>
        <v>200</v>
      </c>
      <c r="S929">
        <f t="shared" si="99"/>
        <v>1370</v>
      </c>
      <c r="T929" t="str">
        <f t="shared" si="100"/>
        <v>10334108530CME</v>
      </c>
      <c r="U929" t="str">
        <f t="shared" si="101"/>
        <v>14108530CME</v>
      </c>
      <c r="V929" t="str">
        <f t="shared" si="102"/>
        <v>141085TDCME</v>
      </c>
      <c r="W929" t="str">
        <f t="shared" si="103"/>
        <v>103341085TDCME</v>
      </c>
      <c r="X929" t="str">
        <f t="shared" si="104"/>
        <v>0CME</v>
      </c>
    </row>
    <row r="930" spans="3:24" hidden="1" x14ac:dyDescent="0.2">
      <c r="C930">
        <v>1033</v>
      </c>
      <c r="D930" t="s">
        <v>199</v>
      </c>
      <c r="E930" t="s">
        <v>200</v>
      </c>
      <c r="F930" t="s">
        <v>224</v>
      </c>
      <c r="G930" s="1">
        <v>41085</v>
      </c>
      <c r="H930" t="s">
        <v>204</v>
      </c>
      <c r="I930">
        <v>34</v>
      </c>
      <c r="J930">
        <v>6.85</v>
      </c>
      <c r="K930" s="36">
        <v>215</v>
      </c>
      <c r="L930" s="36">
        <v>0</v>
      </c>
      <c r="M930">
        <v>0</v>
      </c>
      <c r="N930" t="s">
        <v>348</v>
      </c>
      <c r="O930" t="s">
        <v>348</v>
      </c>
      <c r="P930" t="s">
        <v>198</v>
      </c>
      <c r="Q930">
        <v>1</v>
      </c>
      <c r="R930" s="116">
        <f t="shared" si="98"/>
        <v>215</v>
      </c>
      <c r="S930">
        <f t="shared" si="99"/>
        <v>1472.75</v>
      </c>
      <c r="T930" t="str">
        <f t="shared" si="100"/>
        <v>10334108530CME</v>
      </c>
      <c r="U930" t="str">
        <f t="shared" si="101"/>
        <v>14108530CME</v>
      </c>
      <c r="V930" t="str">
        <f t="shared" si="102"/>
        <v>141085TDCME</v>
      </c>
      <c r="W930" t="str">
        <f t="shared" si="103"/>
        <v>103341085TDCME</v>
      </c>
      <c r="X930" t="str">
        <f t="shared" si="104"/>
        <v>0CME</v>
      </c>
    </row>
    <row r="931" spans="3:24" hidden="1" x14ac:dyDescent="0.2">
      <c r="C931">
        <v>1033</v>
      </c>
      <c r="D931" t="s">
        <v>199</v>
      </c>
      <c r="E931" t="s">
        <v>200</v>
      </c>
      <c r="F931" t="s">
        <v>200</v>
      </c>
      <c r="G931" s="1">
        <v>41085</v>
      </c>
      <c r="H931" t="s">
        <v>202</v>
      </c>
      <c r="I931">
        <v>34</v>
      </c>
      <c r="J931">
        <v>6.97</v>
      </c>
      <c r="K931" s="36">
        <v>0</v>
      </c>
      <c r="L931" s="36">
        <v>10</v>
      </c>
      <c r="M931">
        <v>0</v>
      </c>
      <c r="N931" t="s">
        <v>348</v>
      </c>
      <c r="O931" t="s">
        <v>348</v>
      </c>
      <c r="P931" t="s">
        <v>198</v>
      </c>
      <c r="Q931">
        <v>1</v>
      </c>
      <c r="R931" s="116">
        <f t="shared" si="98"/>
        <v>10</v>
      </c>
      <c r="S931">
        <f t="shared" si="99"/>
        <v>69.7</v>
      </c>
      <c r="T931" t="str">
        <f t="shared" si="100"/>
        <v>10334108530VME</v>
      </c>
      <c r="U931" t="str">
        <f t="shared" si="101"/>
        <v>14108530VME</v>
      </c>
      <c r="V931" t="str">
        <f t="shared" si="102"/>
        <v>141085TDVME</v>
      </c>
      <c r="W931" t="str">
        <f t="shared" si="103"/>
        <v>103341085TDVME</v>
      </c>
      <c r="X931" t="str">
        <f t="shared" si="104"/>
        <v>0VME</v>
      </c>
    </row>
    <row r="932" spans="3:24" hidden="1" x14ac:dyDescent="0.2">
      <c r="C932">
        <v>1033</v>
      </c>
      <c r="D932" t="s">
        <v>199</v>
      </c>
      <c r="E932" t="s">
        <v>200</v>
      </c>
      <c r="F932" t="s">
        <v>216</v>
      </c>
      <c r="G932" s="1">
        <v>41085</v>
      </c>
      <c r="H932" t="s">
        <v>204</v>
      </c>
      <c r="I932">
        <v>34</v>
      </c>
      <c r="J932">
        <v>6.85</v>
      </c>
      <c r="K932" s="36">
        <v>100</v>
      </c>
      <c r="L932" s="36">
        <v>0</v>
      </c>
      <c r="M932">
        <v>0</v>
      </c>
      <c r="N932" t="s">
        <v>348</v>
      </c>
      <c r="O932" t="s">
        <v>348</v>
      </c>
      <c r="P932" t="s">
        <v>243</v>
      </c>
      <c r="Q932">
        <v>1</v>
      </c>
      <c r="R932" s="116">
        <f t="shared" si="98"/>
        <v>100</v>
      </c>
      <c r="S932">
        <f t="shared" si="99"/>
        <v>685</v>
      </c>
      <c r="T932" t="str">
        <f t="shared" si="100"/>
        <v>10334108530CME</v>
      </c>
      <c r="U932" t="str">
        <f t="shared" si="101"/>
        <v>14108530CME</v>
      </c>
      <c r="V932" t="str">
        <f t="shared" si="102"/>
        <v>141085TDCME</v>
      </c>
      <c r="W932" t="str">
        <f t="shared" si="103"/>
        <v>103341085TDCME</v>
      </c>
      <c r="X932" t="str">
        <f t="shared" si="104"/>
        <v>0CME</v>
      </c>
    </row>
    <row r="933" spans="3:24" hidden="1" x14ac:dyDescent="0.2">
      <c r="C933">
        <v>1033</v>
      </c>
      <c r="D933" t="s">
        <v>199</v>
      </c>
      <c r="E933" t="s">
        <v>200</v>
      </c>
      <c r="F933" t="s">
        <v>217</v>
      </c>
      <c r="G933" s="1">
        <v>41085</v>
      </c>
      <c r="H933" t="s">
        <v>202</v>
      </c>
      <c r="I933">
        <v>34</v>
      </c>
      <c r="J933">
        <v>6.96</v>
      </c>
      <c r="K933" s="36">
        <v>0</v>
      </c>
      <c r="L933" s="36">
        <v>2.16</v>
      </c>
      <c r="M933">
        <v>0</v>
      </c>
      <c r="N933" t="s">
        <v>348</v>
      </c>
      <c r="O933" t="s">
        <v>348</v>
      </c>
      <c r="P933" t="s">
        <v>243</v>
      </c>
      <c r="Q933">
        <v>1</v>
      </c>
      <c r="R933" s="116">
        <f t="shared" si="98"/>
        <v>2.16</v>
      </c>
      <c r="S933">
        <f t="shared" si="99"/>
        <v>15.033600000000002</v>
      </c>
      <c r="T933" t="str">
        <f t="shared" si="100"/>
        <v>10334108530VME</v>
      </c>
      <c r="U933" t="str">
        <f t="shared" si="101"/>
        <v>14108530VME</v>
      </c>
      <c r="V933" t="str">
        <f t="shared" si="102"/>
        <v>141085TDVME</v>
      </c>
      <c r="W933" t="str">
        <f t="shared" si="103"/>
        <v>103341085TDVME</v>
      </c>
      <c r="X933" t="str">
        <f t="shared" si="104"/>
        <v>0VME</v>
      </c>
    </row>
    <row r="934" spans="3:24" hidden="1" x14ac:dyDescent="0.2">
      <c r="C934">
        <v>1033</v>
      </c>
      <c r="D934" t="s">
        <v>199</v>
      </c>
      <c r="E934" t="s">
        <v>200</v>
      </c>
      <c r="F934" t="s">
        <v>218</v>
      </c>
      <c r="G934" s="1">
        <v>41085</v>
      </c>
      <c r="H934" t="s">
        <v>204</v>
      </c>
      <c r="I934">
        <v>34</v>
      </c>
      <c r="J934">
        <v>6.85</v>
      </c>
      <c r="K934" s="36">
        <v>670</v>
      </c>
      <c r="L934" s="36">
        <v>0</v>
      </c>
      <c r="M934">
        <v>0</v>
      </c>
      <c r="N934" t="s">
        <v>348</v>
      </c>
      <c r="O934" t="s">
        <v>348</v>
      </c>
      <c r="P934" t="s">
        <v>495</v>
      </c>
      <c r="Q934">
        <v>1</v>
      </c>
      <c r="R934" s="116">
        <f t="shared" si="98"/>
        <v>670</v>
      </c>
      <c r="S934">
        <f t="shared" si="99"/>
        <v>4589.5</v>
      </c>
      <c r="T934" t="str">
        <f t="shared" si="100"/>
        <v>10334108530CME</v>
      </c>
      <c r="U934" t="str">
        <f t="shared" si="101"/>
        <v>14108530CME</v>
      </c>
      <c r="V934" t="str">
        <f t="shared" si="102"/>
        <v>141085TDCME</v>
      </c>
      <c r="W934" t="str">
        <f t="shared" si="103"/>
        <v>103341085TDCME</v>
      </c>
      <c r="X934" t="str">
        <f t="shared" si="104"/>
        <v>0CME</v>
      </c>
    </row>
    <row r="935" spans="3:24" hidden="1" x14ac:dyDescent="0.2">
      <c r="C935">
        <v>1033</v>
      </c>
      <c r="D935" t="s">
        <v>199</v>
      </c>
      <c r="E935" t="s">
        <v>200</v>
      </c>
      <c r="F935" t="s">
        <v>219</v>
      </c>
      <c r="G935" s="1">
        <v>41085</v>
      </c>
      <c r="H935" t="s">
        <v>202</v>
      </c>
      <c r="I935">
        <v>34</v>
      </c>
      <c r="J935">
        <v>6.96</v>
      </c>
      <c r="K935" s="36">
        <v>0</v>
      </c>
      <c r="L935" s="36">
        <v>636.85</v>
      </c>
      <c r="M935">
        <v>0</v>
      </c>
      <c r="N935" t="s">
        <v>348</v>
      </c>
      <c r="O935" t="s">
        <v>348</v>
      </c>
      <c r="P935" t="s">
        <v>495</v>
      </c>
      <c r="Q935">
        <v>1</v>
      </c>
      <c r="R935" s="116">
        <f t="shared" si="98"/>
        <v>636.85</v>
      </c>
      <c r="S935">
        <f t="shared" si="99"/>
        <v>4432.4760000000006</v>
      </c>
      <c r="T935" t="str">
        <f t="shared" si="100"/>
        <v>10334108530VME</v>
      </c>
      <c r="U935" t="str">
        <f t="shared" si="101"/>
        <v>14108530VME</v>
      </c>
      <c r="V935" t="str">
        <f t="shared" si="102"/>
        <v>141085TDVME</v>
      </c>
      <c r="W935" t="str">
        <f t="shared" si="103"/>
        <v>103341085TDVME</v>
      </c>
      <c r="X935" t="str">
        <f t="shared" si="104"/>
        <v>0VME</v>
      </c>
    </row>
    <row r="936" spans="3:24" hidden="1" x14ac:dyDescent="0.2">
      <c r="C936">
        <v>1033</v>
      </c>
      <c r="D936" t="s">
        <v>199</v>
      </c>
      <c r="E936" t="s">
        <v>200</v>
      </c>
      <c r="F936" t="s">
        <v>320</v>
      </c>
      <c r="G936" s="1">
        <v>41085</v>
      </c>
      <c r="H936" t="s">
        <v>204</v>
      </c>
      <c r="I936">
        <v>34</v>
      </c>
      <c r="J936">
        <v>6.86</v>
      </c>
      <c r="K936" s="36">
        <v>620</v>
      </c>
      <c r="L936" s="36">
        <v>0</v>
      </c>
      <c r="M936">
        <v>0</v>
      </c>
      <c r="N936" t="s">
        <v>430</v>
      </c>
      <c r="O936" t="s">
        <v>430</v>
      </c>
      <c r="P936" t="s">
        <v>198</v>
      </c>
      <c r="Q936">
        <v>1</v>
      </c>
      <c r="R936" s="116">
        <f t="shared" si="98"/>
        <v>620</v>
      </c>
      <c r="S936">
        <f t="shared" si="99"/>
        <v>4253.2</v>
      </c>
      <c r="T936" t="str">
        <f t="shared" si="100"/>
        <v>10334108530CME</v>
      </c>
      <c r="U936" t="str">
        <f t="shared" si="101"/>
        <v>14108530CME</v>
      </c>
      <c r="V936" t="str">
        <f t="shared" si="102"/>
        <v>141085TDCME</v>
      </c>
      <c r="W936" t="str">
        <f t="shared" si="103"/>
        <v>103341085TDCME</v>
      </c>
      <c r="X936" t="str">
        <f t="shared" si="104"/>
        <v>0CME</v>
      </c>
    </row>
    <row r="937" spans="3:24" hidden="1" x14ac:dyDescent="0.2">
      <c r="C937">
        <v>1033</v>
      </c>
      <c r="D937" t="s">
        <v>199</v>
      </c>
      <c r="E937" t="s">
        <v>200</v>
      </c>
      <c r="F937" t="s">
        <v>321</v>
      </c>
      <c r="G937" s="1">
        <v>41085</v>
      </c>
      <c r="H937" t="s">
        <v>204</v>
      </c>
      <c r="I937">
        <v>34</v>
      </c>
      <c r="J937">
        <v>6.85</v>
      </c>
      <c r="K937" s="36">
        <v>3479</v>
      </c>
      <c r="L937" s="36">
        <v>0</v>
      </c>
      <c r="M937">
        <v>0</v>
      </c>
      <c r="N937" t="s">
        <v>430</v>
      </c>
      <c r="O937" t="s">
        <v>430</v>
      </c>
      <c r="P937" t="s">
        <v>198</v>
      </c>
      <c r="Q937">
        <v>1</v>
      </c>
      <c r="R937" s="116">
        <f t="shared" si="98"/>
        <v>3479</v>
      </c>
      <c r="S937">
        <f t="shared" si="99"/>
        <v>23831.149999999998</v>
      </c>
      <c r="T937" t="str">
        <f t="shared" si="100"/>
        <v>10334108530CME</v>
      </c>
      <c r="U937" t="str">
        <f t="shared" si="101"/>
        <v>14108530CME</v>
      </c>
      <c r="V937" t="str">
        <f t="shared" si="102"/>
        <v>141085TDCME</v>
      </c>
      <c r="W937" t="str">
        <f t="shared" si="103"/>
        <v>103341085TDCME</v>
      </c>
      <c r="X937" t="str">
        <f t="shared" si="104"/>
        <v>0CME</v>
      </c>
    </row>
    <row r="938" spans="3:24" hidden="1" x14ac:dyDescent="0.2">
      <c r="C938">
        <v>1033</v>
      </c>
      <c r="D938" t="s">
        <v>199</v>
      </c>
      <c r="E938" t="s">
        <v>200</v>
      </c>
      <c r="F938" t="s">
        <v>322</v>
      </c>
      <c r="G938" s="1">
        <v>41085</v>
      </c>
      <c r="H938" t="s">
        <v>202</v>
      </c>
      <c r="I938">
        <v>34</v>
      </c>
      <c r="J938">
        <v>6.97</v>
      </c>
      <c r="K938" s="36">
        <v>0</v>
      </c>
      <c r="L938" s="36">
        <v>334</v>
      </c>
      <c r="M938">
        <v>0</v>
      </c>
      <c r="N938" t="s">
        <v>430</v>
      </c>
      <c r="O938" t="s">
        <v>430</v>
      </c>
      <c r="P938" t="s">
        <v>198</v>
      </c>
      <c r="Q938">
        <v>1</v>
      </c>
      <c r="R938" s="116">
        <f t="shared" si="98"/>
        <v>334</v>
      </c>
      <c r="S938">
        <f t="shared" si="99"/>
        <v>2327.98</v>
      </c>
      <c r="T938" t="str">
        <f t="shared" si="100"/>
        <v>10334108530VME</v>
      </c>
      <c r="U938" t="str">
        <f t="shared" si="101"/>
        <v>14108530VME</v>
      </c>
      <c r="V938" t="str">
        <f t="shared" si="102"/>
        <v>141085TDVME</v>
      </c>
      <c r="W938" t="str">
        <f t="shared" si="103"/>
        <v>103341085TDVME</v>
      </c>
      <c r="X938" t="str">
        <f t="shared" si="104"/>
        <v>0VME</v>
      </c>
    </row>
    <row r="939" spans="3:24" hidden="1" x14ac:dyDescent="0.2">
      <c r="C939">
        <v>1033</v>
      </c>
      <c r="D939" t="s">
        <v>199</v>
      </c>
      <c r="E939" t="s">
        <v>200</v>
      </c>
      <c r="F939" t="s">
        <v>323</v>
      </c>
      <c r="G939" s="1">
        <v>41085</v>
      </c>
      <c r="H939" t="s">
        <v>202</v>
      </c>
      <c r="I939">
        <v>34</v>
      </c>
      <c r="J939">
        <v>6.96</v>
      </c>
      <c r="K939" s="36">
        <v>0</v>
      </c>
      <c r="L939" s="36">
        <v>1270.31</v>
      </c>
      <c r="M939">
        <v>0</v>
      </c>
      <c r="N939" t="s">
        <v>430</v>
      </c>
      <c r="O939" t="s">
        <v>430</v>
      </c>
      <c r="P939" t="s">
        <v>198</v>
      </c>
      <c r="Q939">
        <v>1</v>
      </c>
      <c r="R939" s="116">
        <f t="shared" si="98"/>
        <v>1270.31</v>
      </c>
      <c r="S939">
        <f t="shared" si="99"/>
        <v>8841.3575999999994</v>
      </c>
      <c r="T939" t="str">
        <f t="shared" si="100"/>
        <v>10334108530VME</v>
      </c>
      <c r="U939" t="str">
        <f t="shared" si="101"/>
        <v>14108530VME</v>
      </c>
      <c r="V939" t="str">
        <f t="shared" si="102"/>
        <v>141085TDVME</v>
      </c>
      <c r="W939" t="str">
        <f t="shared" si="103"/>
        <v>103341085TDVME</v>
      </c>
      <c r="X939" t="str">
        <f t="shared" si="104"/>
        <v>0VME</v>
      </c>
    </row>
    <row r="940" spans="3:24" hidden="1" x14ac:dyDescent="0.2">
      <c r="C940">
        <v>1033</v>
      </c>
      <c r="D940" t="s">
        <v>199</v>
      </c>
      <c r="E940" t="s">
        <v>200</v>
      </c>
      <c r="F940" t="s">
        <v>226</v>
      </c>
      <c r="G940" s="1">
        <v>41085</v>
      </c>
      <c r="H940" t="s">
        <v>204</v>
      </c>
      <c r="I940">
        <v>34</v>
      </c>
      <c r="J940">
        <v>6.86</v>
      </c>
      <c r="K940" s="36">
        <v>450</v>
      </c>
      <c r="L940" s="36">
        <v>0</v>
      </c>
      <c r="M940">
        <v>0</v>
      </c>
      <c r="N940" t="s">
        <v>453</v>
      </c>
      <c r="O940" t="s">
        <v>453</v>
      </c>
      <c r="P940" t="s">
        <v>198</v>
      </c>
      <c r="Q940">
        <v>1</v>
      </c>
      <c r="R940" s="116">
        <f t="shared" si="98"/>
        <v>450</v>
      </c>
      <c r="S940">
        <f t="shared" si="99"/>
        <v>3087</v>
      </c>
      <c r="T940" t="str">
        <f t="shared" si="100"/>
        <v>10334108530CME</v>
      </c>
      <c r="U940" t="str">
        <f t="shared" si="101"/>
        <v>14108530CME</v>
      </c>
      <c r="V940" t="str">
        <f t="shared" si="102"/>
        <v>141085TDCME</v>
      </c>
      <c r="W940" t="str">
        <f t="shared" si="103"/>
        <v>103341085TDCME</v>
      </c>
      <c r="X940" t="str">
        <f t="shared" si="104"/>
        <v>0CME</v>
      </c>
    </row>
    <row r="941" spans="3:24" hidden="1" x14ac:dyDescent="0.2">
      <c r="C941">
        <v>1033</v>
      </c>
      <c r="D941" t="s">
        <v>199</v>
      </c>
      <c r="E941" t="s">
        <v>200</v>
      </c>
      <c r="F941" t="s">
        <v>227</v>
      </c>
      <c r="G941" s="1">
        <v>41085</v>
      </c>
      <c r="H941" t="s">
        <v>204</v>
      </c>
      <c r="I941">
        <v>34</v>
      </c>
      <c r="J941">
        <v>6.85</v>
      </c>
      <c r="K941" s="36">
        <v>654</v>
      </c>
      <c r="L941" s="36">
        <v>0</v>
      </c>
      <c r="M941">
        <v>0</v>
      </c>
      <c r="N941" t="s">
        <v>453</v>
      </c>
      <c r="O941" t="s">
        <v>453</v>
      </c>
      <c r="P941" t="s">
        <v>198</v>
      </c>
      <c r="Q941">
        <v>1</v>
      </c>
      <c r="R941" s="116">
        <f t="shared" si="98"/>
        <v>654</v>
      </c>
      <c r="S941">
        <f t="shared" si="99"/>
        <v>4479.8999999999996</v>
      </c>
      <c r="T941" t="str">
        <f t="shared" si="100"/>
        <v>10334108530CME</v>
      </c>
      <c r="U941" t="str">
        <f t="shared" si="101"/>
        <v>14108530CME</v>
      </c>
      <c r="V941" t="str">
        <f t="shared" si="102"/>
        <v>141085TDCME</v>
      </c>
      <c r="W941" t="str">
        <f t="shared" si="103"/>
        <v>103341085TDCME</v>
      </c>
      <c r="X941" t="str">
        <f t="shared" si="104"/>
        <v>0CME</v>
      </c>
    </row>
    <row r="942" spans="3:24" hidden="1" x14ac:dyDescent="0.2">
      <c r="C942">
        <v>1033</v>
      </c>
      <c r="D942" t="s">
        <v>199</v>
      </c>
      <c r="E942" t="s">
        <v>200</v>
      </c>
      <c r="F942" t="s">
        <v>228</v>
      </c>
      <c r="G942" s="1">
        <v>41085</v>
      </c>
      <c r="H942" t="s">
        <v>202</v>
      </c>
      <c r="I942">
        <v>34</v>
      </c>
      <c r="J942">
        <v>6.97</v>
      </c>
      <c r="K942" s="36">
        <v>0</v>
      </c>
      <c r="L942" s="36">
        <v>337</v>
      </c>
      <c r="M942">
        <v>0</v>
      </c>
      <c r="N942" t="s">
        <v>453</v>
      </c>
      <c r="O942" t="s">
        <v>453</v>
      </c>
      <c r="P942" t="s">
        <v>198</v>
      </c>
      <c r="Q942">
        <v>1</v>
      </c>
      <c r="R942" s="116">
        <f t="shared" si="98"/>
        <v>337</v>
      </c>
      <c r="S942">
        <f t="shared" si="99"/>
        <v>2348.89</v>
      </c>
      <c r="T942" t="str">
        <f t="shared" si="100"/>
        <v>10334108530VME</v>
      </c>
      <c r="U942" t="str">
        <f t="shared" si="101"/>
        <v>14108530VME</v>
      </c>
      <c r="V942" t="str">
        <f t="shared" si="102"/>
        <v>141085TDVME</v>
      </c>
      <c r="W942" t="str">
        <f t="shared" si="103"/>
        <v>103341085TDVME</v>
      </c>
      <c r="X942" t="str">
        <f t="shared" si="104"/>
        <v>0VME</v>
      </c>
    </row>
    <row r="943" spans="3:24" hidden="1" x14ac:dyDescent="0.2">
      <c r="C943">
        <v>1033</v>
      </c>
      <c r="D943" t="s">
        <v>199</v>
      </c>
      <c r="E943" t="s">
        <v>200</v>
      </c>
      <c r="F943" t="s">
        <v>229</v>
      </c>
      <c r="G943" s="1">
        <v>41085</v>
      </c>
      <c r="H943" t="s">
        <v>202</v>
      </c>
      <c r="I943">
        <v>34</v>
      </c>
      <c r="J943">
        <v>6.96</v>
      </c>
      <c r="K943" s="36">
        <v>0</v>
      </c>
      <c r="L943" s="36">
        <v>5874.1</v>
      </c>
      <c r="M943">
        <v>0</v>
      </c>
      <c r="N943" t="s">
        <v>453</v>
      </c>
      <c r="O943" t="s">
        <v>453</v>
      </c>
      <c r="P943" t="s">
        <v>198</v>
      </c>
      <c r="Q943">
        <v>1</v>
      </c>
      <c r="R943" s="116">
        <f t="shared" si="98"/>
        <v>5874.1</v>
      </c>
      <c r="S943">
        <f t="shared" si="99"/>
        <v>40883.736000000004</v>
      </c>
      <c r="T943" t="str">
        <f t="shared" si="100"/>
        <v>10334108530VME</v>
      </c>
      <c r="U943" t="str">
        <f t="shared" si="101"/>
        <v>14108530VME</v>
      </c>
      <c r="V943" t="str">
        <f t="shared" si="102"/>
        <v>141085TDVME</v>
      </c>
      <c r="W943" t="str">
        <f t="shared" si="103"/>
        <v>103341085TDVME</v>
      </c>
      <c r="X943" t="str">
        <f t="shared" si="104"/>
        <v>0VME</v>
      </c>
    </row>
    <row r="944" spans="3:24" hidden="1" x14ac:dyDescent="0.2">
      <c r="C944">
        <v>1033</v>
      </c>
      <c r="D944" t="s">
        <v>199</v>
      </c>
      <c r="E944" t="s">
        <v>200</v>
      </c>
      <c r="F944" t="s">
        <v>285</v>
      </c>
      <c r="G944" s="1">
        <v>41085</v>
      </c>
      <c r="H944" t="s">
        <v>204</v>
      </c>
      <c r="I944">
        <v>34</v>
      </c>
      <c r="J944">
        <v>6.86</v>
      </c>
      <c r="K944" s="36">
        <v>1400</v>
      </c>
      <c r="L944" s="36">
        <v>0</v>
      </c>
      <c r="M944">
        <v>0</v>
      </c>
      <c r="N944" t="s">
        <v>453</v>
      </c>
      <c r="O944" t="s">
        <v>453</v>
      </c>
      <c r="P944" t="s">
        <v>198</v>
      </c>
      <c r="Q944">
        <v>1</v>
      </c>
      <c r="R944" s="116">
        <f t="shared" si="98"/>
        <v>1400</v>
      </c>
      <c r="S944">
        <f t="shared" si="99"/>
        <v>9604</v>
      </c>
      <c r="T944" t="str">
        <f t="shared" si="100"/>
        <v>10334108530CME</v>
      </c>
      <c r="U944" t="str">
        <f t="shared" si="101"/>
        <v>14108530CME</v>
      </c>
      <c r="V944" t="str">
        <f t="shared" si="102"/>
        <v>141085TDCME</v>
      </c>
      <c r="W944" t="str">
        <f t="shared" si="103"/>
        <v>103341085TDCME</v>
      </c>
      <c r="X944" t="str">
        <f t="shared" si="104"/>
        <v>0CME</v>
      </c>
    </row>
    <row r="945" spans="3:24" hidden="1" x14ac:dyDescent="0.2">
      <c r="C945">
        <v>1033</v>
      </c>
      <c r="D945" t="s">
        <v>199</v>
      </c>
      <c r="E945" t="s">
        <v>200</v>
      </c>
      <c r="F945" t="s">
        <v>286</v>
      </c>
      <c r="G945" s="1">
        <v>41085</v>
      </c>
      <c r="H945" t="s">
        <v>204</v>
      </c>
      <c r="I945">
        <v>34</v>
      </c>
      <c r="J945">
        <v>6.85</v>
      </c>
      <c r="K945" s="36">
        <v>200</v>
      </c>
      <c r="L945" s="36">
        <v>0</v>
      </c>
      <c r="M945">
        <v>0</v>
      </c>
      <c r="N945" t="s">
        <v>453</v>
      </c>
      <c r="O945" t="s">
        <v>453</v>
      </c>
      <c r="P945" t="s">
        <v>198</v>
      </c>
      <c r="Q945">
        <v>1</v>
      </c>
      <c r="R945" s="116">
        <f t="shared" si="98"/>
        <v>200</v>
      </c>
      <c r="S945">
        <f t="shared" si="99"/>
        <v>1370</v>
      </c>
      <c r="T945" t="str">
        <f t="shared" si="100"/>
        <v>10334108530CME</v>
      </c>
      <c r="U945" t="str">
        <f t="shared" si="101"/>
        <v>14108530CME</v>
      </c>
      <c r="V945" t="str">
        <f t="shared" si="102"/>
        <v>141085TDCME</v>
      </c>
      <c r="W945" t="str">
        <f t="shared" si="103"/>
        <v>103341085TDCME</v>
      </c>
      <c r="X945" t="str">
        <f t="shared" si="104"/>
        <v>0CME</v>
      </c>
    </row>
    <row r="946" spans="3:24" hidden="1" x14ac:dyDescent="0.2">
      <c r="C946">
        <v>1033</v>
      </c>
      <c r="D946" t="s">
        <v>199</v>
      </c>
      <c r="E946" t="s">
        <v>200</v>
      </c>
      <c r="F946" t="s">
        <v>230</v>
      </c>
      <c r="G946" s="1">
        <v>41085</v>
      </c>
      <c r="H946" t="s">
        <v>204</v>
      </c>
      <c r="I946">
        <v>34</v>
      </c>
      <c r="J946">
        <v>6.85</v>
      </c>
      <c r="K946" s="36">
        <v>1318</v>
      </c>
      <c r="L946" s="36">
        <v>0</v>
      </c>
      <c r="M946">
        <v>0</v>
      </c>
      <c r="N946" t="s">
        <v>453</v>
      </c>
      <c r="O946" t="s">
        <v>453</v>
      </c>
      <c r="P946" t="s">
        <v>430</v>
      </c>
      <c r="Q946">
        <v>1</v>
      </c>
      <c r="R946" s="116">
        <f t="shared" si="98"/>
        <v>1318</v>
      </c>
      <c r="S946">
        <f t="shared" si="99"/>
        <v>9028.2999999999993</v>
      </c>
      <c r="T946" t="str">
        <f t="shared" si="100"/>
        <v>10334108530CME</v>
      </c>
      <c r="U946" t="str">
        <f t="shared" si="101"/>
        <v>14108530CME</v>
      </c>
      <c r="V946" t="str">
        <f t="shared" si="102"/>
        <v>141085TDCME</v>
      </c>
      <c r="W946" t="str">
        <f t="shared" si="103"/>
        <v>103341085TDCME</v>
      </c>
      <c r="X946" t="str">
        <f t="shared" si="104"/>
        <v>0CME</v>
      </c>
    </row>
    <row r="947" spans="3:24" hidden="1" x14ac:dyDescent="0.2">
      <c r="C947">
        <v>1033</v>
      </c>
      <c r="D947" t="s">
        <v>199</v>
      </c>
      <c r="E947" t="s">
        <v>200</v>
      </c>
      <c r="F947" t="s">
        <v>231</v>
      </c>
      <c r="G947" s="1">
        <v>41085</v>
      </c>
      <c r="H947" t="s">
        <v>202</v>
      </c>
      <c r="I947">
        <v>34</v>
      </c>
      <c r="J947">
        <v>6.97</v>
      </c>
      <c r="K947" s="36">
        <v>0</v>
      </c>
      <c r="L947" s="36">
        <v>310</v>
      </c>
      <c r="M947">
        <v>0</v>
      </c>
      <c r="N947" t="s">
        <v>453</v>
      </c>
      <c r="O947" t="s">
        <v>453</v>
      </c>
      <c r="P947" t="s">
        <v>430</v>
      </c>
      <c r="Q947">
        <v>1</v>
      </c>
      <c r="R947" s="116">
        <f t="shared" si="98"/>
        <v>310</v>
      </c>
      <c r="S947">
        <f t="shared" si="99"/>
        <v>2160.6999999999998</v>
      </c>
      <c r="T947" t="str">
        <f t="shared" si="100"/>
        <v>10334108530VME</v>
      </c>
      <c r="U947" t="str">
        <f t="shared" si="101"/>
        <v>14108530VME</v>
      </c>
      <c r="V947" t="str">
        <f t="shared" si="102"/>
        <v>141085TDVME</v>
      </c>
      <c r="W947" t="str">
        <f t="shared" si="103"/>
        <v>103341085TDVME</v>
      </c>
      <c r="X947" t="str">
        <f t="shared" si="104"/>
        <v>0VME</v>
      </c>
    </row>
    <row r="948" spans="3:24" hidden="1" x14ac:dyDescent="0.2">
      <c r="C948">
        <v>1033</v>
      </c>
      <c r="D948" t="s">
        <v>199</v>
      </c>
      <c r="E948" t="s">
        <v>200</v>
      </c>
      <c r="F948" t="s">
        <v>232</v>
      </c>
      <c r="G948" s="1">
        <v>41085</v>
      </c>
      <c r="H948" t="s">
        <v>204</v>
      </c>
      <c r="I948">
        <v>34</v>
      </c>
      <c r="J948">
        <v>6.86</v>
      </c>
      <c r="K948" s="36">
        <v>375.84</v>
      </c>
      <c r="L948" s="36">
        <v>0</v>
      </c>
      <c r="M948">
        <v>0</v>
      </c>
      <c r="N948" t="s">
        <v>453</v>
      </c>
      <c r="O948" t="s">
        <v>453</v>
      </c>
      <c r="P948" t="s">
        <v>453</v>
      </c>
      <c r="Q948">
        <v>1</v>
      </c>
      <c r="R948" s="116">
        <f t="shared" si="98"/>
        <v>375.84</v>
      </c>
      <c r="S948">
        <f t="shared" si="99"/>
        <v>2578.2624000000001</v>
      </c>
      <c r="T948" t="str">
        <f t="shared" si="100"/>
        <v>10334108530CME</v>
      </c>
      <c r="U948" t="str">
        <f t="shared" si="101"/>
        <v>14108530CME</v>
      </c>
      <c r="V948" t="str">
        <f t="shared" si="102"/>
        <v>141085TDCME</v>
      </c>
      <c r="W948" t="str">
        <f t="shared" si="103"/>
        <v>103341085TDCME</v>
      </c>
      <c r="X948" t="str">
        <f t="shared" si="104"/>
        <v>0CME</v>
      </c>
    </row>
    <row r="949" spans="3:24" hidden="1" x14ac:dyDescent="0.2">
      <c r="C949">
        <v>1033</v>
      </c>
      <c r="D949" t="s">
        <v>199</v>
      </c>
      <c r="E949" t="s">
        <v>200</v>
      </c>
      <c r="F949" t="s">
        <v>233</v>
      </c>
      <c r="G949" s="1">
        <v>41085</v>
      </c>
      <c r="H949" t="s">
        <v>204</v>
      </c>
      <c r="I949">
        <v>34</v>
      </c>
      <c r="J949">
        <v>6.85</v>
      </c>
      <c r="K949" s="36">
        <v>45</v>
      </c>
      <c r="L949" s="36">
        <v>0</v>
      </c>
      <c r="M949">
        <v>0</v>
      </c>
      <c r="N949" t="s">
        <v>453</v>
      </c>
      <c r="O949" t="s">
        <v>453</v>
      </c>
      <c r="P949" t="s">
        <v>453</v>
      </c>
      <c r="Q949">
        <v>1</v>
      </c>
      <c r="R949" s="116">
        <f t="shared" si="98"/>
        <v>45</v>
      </c>
      <c r="S949">
        <f t="shared" si="99"/>
        <v>308.25</v>
      </c>
      <c r="T949" t="str">
        <f t="shared" si="100"/>
        <v>10334108530CME</v>
      </c>
      <c r="U949" t="str">
        <f t="shared" si="101"/>
        <v>14108530CME</v>
      </c>
      <c r="V949" t="str">
        <f t="shared" si="102"/>
        <v>141085TDCME</v>
      </c>
      <c r="W949" t="str">
        <f t="shared" si="103"/>
        <v>103341085TDCME</v>
      </c>
      <c r="X949" t="str">
        <f t="shared" si="104"/>
        <v>0CME</v>
      </c>
    </row>
    <row r="950" spans="3:24" hidden="1" x14ac:dyDescent="0.2">
      <c r="C950">
        <v>1033</v>
      </c>
      <c r="D950" t="s">
        <v>199</v>
      </c>
      <c r="E950" t="s">
        <v>200</v>
      </c>
      <c r="F950" t="s">
        <v>234</v>
      </c>
      <c r="G950" s="1">
        <v>41085</v>
      </c>
      <c r="H950" t="s">
        <v>202</v>
      </c>
      <c r="I950">
        <v>34</v>
      </c>
      <c r="J950">
        <v>6.97</v>
      </c>
      <c r="K950" s="36">
        <v>0</v>
      </c>
      <c r="L950" s="36">
        <v>51</v>
      </c>
      <c r="M950">
        <v>0</v>
      </c>
      <c r="N950" t="s">
        <v>453</v>
      </c>
      <c r="O950" t="s">
        <v>453</v>
      </c>
      <c r="P950" t="s">
        <v>453</v>
      </c>
      <c r="Q950">
        <v>1</v>
      </c>
      <c r="R950" s="116">
        <f t="shared" si="98"/>
        <v>51</v>
      </c>
      <c r="S950">
        <f t="shared" si="99"/>
        <v>355.46999999999997</v>
      </c>
      <c r="T950" t="str">
        <f t="shared" si="100"/>
        <v>10334108530VME</v>
      </c>
      <c r="U950" t="str">
        <f t="shared" si="101"/>
        <v>14108530VME</v>
      </c>
      <c r="V950" t="str">
        <f t="shared" si="102"/>
        <v>141085TDVME</v>
      </c>
      <c r="W950" t="str">
        <f t="shared" si="103"/>
        <v>103341085TDVME</v>
      </c>
      <c r="X950" t="str">
        <f t="shared" si="104"/>
        <v>0VME</v>
      </c>
    </row>
    <row r="951" spans="3:24" hidden="1" x14ac:dyDescent="0.2">
      <c r="C951">
        <v>1033</v>
      </c>
      <c r="D951" t="s">
        <v>199</v>
      </c>
      <c r="E951" t="s">
        <v>200</v>
      </c>
      <c r="F951" t="s">
        <v>702</v>
      </c>
      <c r="G951" s="1">
        <v>41085</v>
      </c>
      <c r="H951" t="s">
        <v>202</v>
      </c>
      <c r="I951">
        <v>34</v>
      </c>
      <c r="J951">
        <v>6.96</v>
      </c>
      <c r="K951" s="36">
        <v>0</v>
      </c>
      <c r="L951" s="36">
        <v>6424</v>
      </c>
      <c r="M951">
        <v>0</v>
      </c>
      <c r="N951" t="s">
        <v>453</v>
      </c>
      <c r="O951" t="s">
        <v>453</v>
      </c>
      <c r="P951" t="s">
        <v>453</v>
      </c>
      <c r="Q951">
        <v>1</v>
      </c>
      <c r="R951" s="116">
        <f t="shared" si="98"/>
        <v>6424</v>
      </c>
      <c r="S951">
        <f t="shared" si="99"/>
        <v>44711.040000000001</v>
      </c>
      <c r="T951" t="str">
        <f t="shared" si="100"/>
        <v>10334108530VME</v>
      </c>
      <c r="U951" t="str">
        <f t="shared" si="101"/>
        <v>14108530VME</v>
      </c>
      <c r="V951" t="str">
        <f t="shared" si="102"/>
        <v>141085TDVME</v>
      </c>
      <c r="W951" t="str">
        <f t="shared" si="103"/>
        <v>103341085TDVME</v>
      </c>
      <c r="X951" t="str">
        <f t="shared" si="104"/>
        <v>0VME</v>
      </c>
    </row>
    <row r="952" spans="3:24" hidden="1" x14ac:dyDescent="0.2">
      <c r="C952">
        <v>1033</v>
      </c>
      <c r="D952" t="s">
        <v>199</v>
      </c>
      <c r="E952" t="s">
        <v>200</v>
      </c>
      <c r="F952" t="s">
        <v>282</v>
      </c>
      <c r="G952" s="1">
        <v>41085</v>
      </c>
      <c r="H952" t="s">
        <v>204</v>
      </c>
      <c r="I952">
        <v>34</v>
      </c>
      <c r="J952">
        <v>6.85</v>
      </c>
      <c r="K952" s="36">
        <v>251</v>
      </c>
      <c r="L952" s="36">
        <v>0</v>
      </c>
      <c r="M952">
        <v>0</v>
      </c>
      <c r="N952" t="s">
        <v>453</v>
      </c>
      <c r="O952" t="s">
        <v>453</v>
      </c>
      <c r="P952" t="s">
        <v>473</v>
      </c>
      <c r="Q952">
        <v>1</v>
      </c>
      <c r="R952" s="116">
        <f t="shared" si="98"/>
        <v>251</v>
      </c>
      <c r="S952">
        <f t="shared" si="99"/>
        <v>1719.35</v>
      </c>
      <c r="T952" t="str">
        <f t="shared" si="100"/>
        <v>10334108530CME</v>
      </c>
      <c r="U952" t="str">
        <f t="shared" si="101"/>
        <v>14108530CME</v>
      </c>
      <c r="V952" t="str">
        <f t="shared" si="102"/>
        <v>141085TDCME</v>
      </c>
      <c r="W952" t="str">
        <f t="shared" si="103"/>
        <v>103341085TDCME</v>
      </c>
      <c r="X952" t="str">
        <f t="shared" si="104"/>
        <v>0CME</v>
      </c>
    </row>
    <row r="953" spans="3:24" hidden="1" x14ac:dyDescent="0.2">
      <c r="C953">
        <v>1033</v>
      </c>
      <c r="D953" t="s">
        <v>199</v>
      </c>
      <c r="E953" t="s">
        <v>200</v>
      </c>
      <c r="F953" t="s">
        <v>283</v>
      </c>
      <c r="G953" s="1">
        <v>41085</v>
      </c>
      <c r="H953" t="s">
        <v>202</v>
      </c>
      <c r="I953">
        <v>34</v>
      </c>
      <c r="J953">
        <v>6.97</v>
      </c>
      <c r="K953" s="36">
        <v>0</v>
      </c>
      <c r="L953" s="36">
        <v>945</v>
      </c>
      <c r="M953">
        <v>0</v>
      </c>
      <c r="N953" t="s">
        <v>453</v>
      </c>
      <c r="O953" t="s">
        <v>453</v>
      </c>
      <c r="P953" t="s">
        <v>473</v>
      </c>
      <c r="Q953">
        <v>1</v>
      </c>
      <c r="R953" s="116">
        <f t="shared" si="98"/>
        <v>945</v>
      </c>
      <c r="S953">
        <f t="shared" si="99"/>
        <v>6586.65</v>
      </c>
      <c r="T953" t="str">
        <f t="shared" si="100"/>
        <v>10334108530VME</v>
      </c>
      <c r="U953" t="str">
        <f t="shared" si="101"/>
        <v>14108530VME</v>
      </c>
      <c r="V953" t="str">
        <f t="shared" si="102"/>
        <v>141085TDVME</v>
      </c>
      <c r="W953" t="str">
        <f t="shared" si="103"/>
        <v>103341085TDVME</v>
      </c>
      <c r="X953" t="str">
        <f t="shared" si="104"/>
        <v>0VME</v>
      </c>
    </row>
    <row r="954" spans="3:24" hidden="1" x14ac:dyDescent="0.2">
      <c r="C954">
        <v>1033</v>
      </c>
      <c r="D954" t="s">
        <v>199</v>
      </c>
      <c r="E954" t="s">
        <v>200</v>
      </c>
      <c r="F954" t="s">
        <v>284</v>
      </c>
      <c r="G954" s="1">
        <v>41085</v>
      </c>
      <c r="H954" t="s">
        <v>202</v>
      </c>
      <c r="I954">
        <v>34</v>
      </c>
      <c r="J954">
        <v>6.96</v>
      </c>
      <c r="K954" s="36">
        <v>0</v>
      </c>
      <c r="L954" s="36">
        <v>95.84</v>
      </c>
      <c r="M954">
        <v>0</v>
      </c>
      <c r="N954" t="s">
        <v>453</v>
      </c>
      <c r="O954" t="s">
        <v>453</v>
      </c>
      <c r="P954" t="s">
        <v>473</v>
      </c>
      <c r="Q954">
        <v>1</v>
      </c>
      <c r="R954" s="116">
        <f t="shared" si="98"/>
        <v>95.84</v>
      </c>
      <c r="S954">
        <f t="shared" si="99"/>
        <v>667.04640000000006</v>
      </c>
      <c r="T954" t="str">
        <f t="shared" si="100"/>
        <v>10334108530VME</v>
      </c>
      <c r="U954" t="str">
        <f t="shared" si="101"/>
        <v>14108530VME</v>
      </c>
      <c r="V954" t="str">
        <f t="shared" si="102"/>
        <v>141085TDVME</v>
      </c>
      <c r="W954" t="str">
        <f t="shared" si="103"/>
        <v>103341085TDVME</v>
      </c>
      <c r="X954" t="str">
        <f t="shared" si="104"/>
        <v>0VME</v>
      </c>
    </row>
    <row r="955" spans="3:24" hidden="1" x14ac:dyDescent="0.2">
      <c r="C955">
        <v>1033</v>
      </c>
      <c r="D955" t="s">
        <v>199</v>
      </c>
      <c r="E955" t="s">
        <v>200</v>
      </c>
      <c r="F955" t="s">
        <v>287</v>
      </c>
      <c r="G955" s="1">
        <v>41085</v>
      </c>
      <c r="H955" t="s">
        <v>204</v>
      </c>
      <c r="I955">
        <v>34</v>
      </c>
      <c r="J955">
        <v>6.86</v>
      </c>
      <c r="K955" s="36">
        <v>70.39</v>
      </c>
      <c r="L955" s="36">
        <v>0</v>
      </c>
      <c r="M955">
        <v>0</v>
      </c>
      <c r="N955" t="s">
        <v>473</v>
      </c>
      <c r="O955" t="s">
        <v>473</v>
      </c>
      <c r="P955" t="s">
        <v>198</v>
      </c>
      <c r="Q955">
        <v>1</v>
      </c>
      <c r="R955" s="116">
        <f t="shared" si="98"/>
        <v>70.39</v>
      </c>
      <c r="S955">
        <f t="shared" si="99"/>
        <v>482.87540000000001</v>
      </c>
      <c r="T955" t="str">
        <f t="shared" si="100"/>
        <v>10334108530CME</v>
      </c>
      <c r="U955" t="str">
        <f t="shared" si="101"/>
        <v>14108530CME</v>
      </c>
      <c r="V955" t="str">
        <f t="shared" si="102"/>
        <v>141085TDCME</v>
      </c>
      <c r="W955" t="str">
        <f t="shared" si="103"/>
        <v>103341085TDCME</v>
      </c>
      <c r="X955" t="str">
        <f t="shared" si="104"/>
        <v>0CME</v>
      </c>
    </row>
    <row r="956" spans="3:24" hidden="1" x14ac:dyDescent="0.2">
      <c r="C956">
        <v>1033</v>
      </c>
      <c r="D956" t="s">
        <v>199</v>
      </c>
      <c r="E956" t="s">
        <v>200</v>
      </c>
      <c r="F956" t="s">
        <v>288</v>
      </c>
      <c r="G956" s="1">
        <v>41085</v>
      </c>
      <c r="H956" t="s">
        <v>204</v>
      </c>
      <c r="I956">
        <v>34</v>
      </c>
      <c r="J956">
        <v>6.85</v>
      </c>
      <c r="K956" s="36">
        <v>1535</v>
      </c>
      <c r="L956" s="36">
        <v>0</v>
      </c>
      <c r="M956">
        <v>0</v>
      </c>
      <c r="N956" t="s">
        <v>473</v>
      </c>
      <c r="O956" t="s">
        <v>473</v>
      </c>
      <c r="P956" t="s">
        <v>198</v>
      </c>
      <c r="Q956">
        <v>1</v>
      </c>
      <c r="R956" s="116">
        <f t="shared" si="98"/>
        <v>1535</v>
      </c>
      <c r="S956">
        <f t="shared" si="99"/>
        <v>10514.75</v>
      </c>
      <c r="T956" t="str">
        <f t="shared" si="100"/>
        <v>10334108530CME</v>
      </c>
      <c r="U956" t="str">
        <f t="shared" si="101"/>
        <v>14108530CME</v>
      </c>
      <c r="V956" t="str">
        <f t="shared" si="102"/>
        <v>141085TDCME</v>
      </c>
      <c r="W956" t="str">
        <f t="shared" si="103"/>
        <v>103341085TDCME</v>
      </c>
      <c r="X956" t="str">
        <f t="shared" si="104"/>
        <v>0CME</v>
      </c>
    </row>
    <row r="957" spans="3:24" hidden="1" x14ac:dyDescent="0.2">
      <c r="C957">
        <v>1033</v>
      </c>
      <c r="D957" t="s">
        <v>199</v>
      </c>
      <c r="E957" t="s">
        <v>200</v>
      </c>
      <c r="F957" t="s">
        <v>289</v>
      </c>
      <c r="G957" s="1">
        <v>41085</v>
      </c>
      <c r="H957" t="s">
        <v>202</v>
      </c>
      <c r="I957">
        <v>34</v>
      </c>
      <c r="J957">
        <v>6.97</v>
      </c>
      <c r="K957" s="36">
        <v>0</v>
      </c>
      <c r="L957" s="36">
        <v>274</v>
      </c>
      <c r="M957">
        <v>0</v>
      </c>
      <c r="N957" t="s">
        <v>473</v>
      </c>
      <c r="O957" t="s">
        <v>473</v>
      </c>
      <c r="P957" t="s">
        <v>198</v>
      </c>
      <c r="Q957">
        <v>1</v>
      </c>
      <c r="R957" s="116">
        <f t="shared" si="98"/>
        <v>274</v>
      </c>
      <c r="S957">
        <f t="shared" si="99"/>
        <v>1909.78</v>
      </c>
      <c r="T957" t="str">
        <f t="shared" si="100"/>
        <v>10334108530VME</v>
      </c>
      <c r="U957" t="str">
        <f t="shared" si="101"/>
        <v>14108530VME</v>
      </c>
      <c r="V957" t="str">
        <f t="shared" si="102"/>
        <v>141085TDVME</v>
      </c>
      <c r="W957" t="str">
        <f t="shared" si="103"/>
        <v>103341085TDVME</v>
      </c>
      <c r="X957" t="str">
        <f t="shared" si="104"/>
        <v>0VME</v>
      </c>
    </row>
    <row r="958" spans="3:24" hidden="1" x14ac:dyDescent="0.2">
      <c r="C958">
        <v>1033</v>
      </c>
      <c r="D958" t="s">
        <v>199</v>
      </c>
      <c r="E958" t="s">
        <v>200</v>
      </c>
      <c r="F958" t="s">
        <v>290</v>
      </c>
      <c r="G958" s="1">
        <v>41085</v>
      </c>
      <c r="H958" t="s">
        <v>202</v>
      </c>
      <c r="I958">
        <v>34</v>
      </c>
      <c r="J958">
        <v>6.96</v>
      </c>
      <c r="K958" s="36">
        <v>0</v>
      </c>
      <c r="L958" s="36">
        <v>1363.5</v>
      </c>
      <c r="M958">
        <v>0</v>
      </c>
      <c r="N958" t="s">
        <v>473</v>
      </c>
      <c r="O958" t="s">
        <v>473</v>
      </c>
      <c r="P958" t="s">
        <v>198</v>
      </c>
      <c r="Q958">
        <v>1</v>
      </c>
      <c r="R958" s="116">
        <f t="shared" si="98"/>
        <v>1363.5</v>
      </c>
      <c r="S958">
        <f t="shared" si="99"/>
        <v>9489.9599999999991</v>
      </c>
      <c r="T958" t="str">
        <f t="shared" si="100"/>
        <v>10334108530VME</v>
      </c>
      <c r="U958" t="str">
        <f t="shared" si="101"/>
        <v>14108530VME</v>
      </c>
      <c r="V958" t="str">
        <f t="shared" si="102"/>
        <v>141085TDVME</v>
      </c>
      <c r="W958" t="str">
        <f t="shared" si="103"/>
        <v>103341085TDVME</v>
      </c>
      <c r="X958" t="str">
        <f t="shared" si="104"/>
        <v>0VME</v>
      </c>
    </row>
    <row r="959" spans="3:24" hidden="1" x14ac:dyDescent="0.2">
      <c r="C959">
        <v>1033</v>
      </c>
      <c r="D959" t="s">
        <v>199</v>
      </c>
      <c r="E959" t="s">
        <v>200</v>
      </c>
      <c r="F959" t="s">
        <v>291</v>
      </c>
      <c r="G959" s="1">
        <v>41085</v>
      </c>
      <c r="H959" t="s">
        <v>204</v>
      </c>
      <c r="I959">
        <v>34</v>
      </c>
      <c r="J959">
        <v>6.86</v>
      </c>
      <c r="K959" s="36">
        <v>4</v>
      </c>
      <c r="L959" s="36">
        <v>0</v>
      </c>
      <c r="M959">
        <v>0</v>
      </c>
      <c r="N959" t="s">
        <v>473</v>
      </c>
      <c r="O959" t="s">
        <v>473</v>
      </c>
      <c r="P959" t="s">
        <v>243</v>
      </c>
      <c r="Q959">
        <v>1</v>
      </c>
      <c r="R959" s="116">
        <f t="shared" si="98"/>
        <v>4</v>
      </c>
      <c r="S959">
        <f t="shared" si="99"/>
        <v>27.44</v>
      </c>
      <c r="T959" t="str">
        <f t="shared" si="100"/>
        <v>10334108530CME</v>
      </c>
      <c r="U959" t="str">
        <f t="shared" si="101"/>
        <v>14108530CME</v>
      </c>
      <c r="V959" t="str">
        <f t="shared" si="102"/>
        <v>141085TDCME</v>
      </c>
      <c r="W959" t="str">
        <f t="shared" si="103"/>
        <v>103341085TDCME</v>
      </c>
      <c r="X959" t="str">
        <f t="shared" si="104"/>
        <v>0CME</v>
      </c>
    </row>
    <row r="960" spans="3:24" hidden="1" x14ac:dyDescent="0.2">
      <c r="C960">
        <v>1033</v>
      </c>
      <c r="D960" t="s">
        <v>199</v>
      </c>
      <c r="E960" t="s">
        <v>200</v>
      </c>
      <c r="F960" t="s">
        <v>292</v>
      </c>
      <c r="G960" s="1">
        <v>41085</v>
      </c>
      <c r="H960" t="s">
        <v>202</v>
      </c>
      <c r="I960">
        <v>34</v>
      </c>
      <c r="J960">
        <v>6.97</v>
      </c>
      <c r="K960" s="36">
        <v>0</v>
      </c>
      <c r="L960" s="36">
        <v>93</v>
      </c>
      <c r="M960">
        <v>0</v>
      </c>
      <c r="N960" t="s">
        <v>473</v>
      </c>
      <c r="O960" t="s">
        <v>473</v>
      </c>
      <c r="P960" t="s">
        <v>430</v>
      </c>
      <c r="Q960">
        <v>1</v>
      </c>
      <c r="R960" s="116">
        <f t="shared" si="98"/>
        <v>93</v>
      </c>
      <c r="S960">
        <f t="shared" si="99"/>
        <v>648.20999999999992</v>
      </c>
      <c r="T960" t="str">
        <f t="shared" si="100"/>
        <v>10334108530VME</v>
      </c>
      <c r="U960" t="str">
        <f t="shared" si="101"/>
        <v>14108530VME</v>
      </c>
      <c r="V960" t="str">
        <f t="shared" si="102"/>
        <v>141085TDVME</v>
      </c>
      <c r="W960" t="str">
        <f t="shared" si="103"/>
        <v>103341085TDVME</v>
      </c>
      <c r="X960" t="str">
        <f t="shared" si="104"/>
        <v>0VME</v>
      </c>
    </row>
    <row r="961" spans="3:24" hidden="1" x14ac:dyDescent="0.2">
      <c r="C961">
        <v>1033</v>
      </c>
      <c r="D961" t="s">
        <v>199</v>
      </c>
      <c r="E961" t="s">
        <v>200</v>
      </c>
      <c r="F961" t="s">
        <v>293</v>
      </c>
      <c r="G961" s="1">
        <v>41085</v>
      </c>
      <c r="H961" t="s">
        <v>204</v>
      </c>
      <c r="I961">
        <v>34</v>
      </c>
      <c r="J961">
        <v>6.86</v>
      </c>
      <c r="K961" s="36">
        <v>100</v>
      </c>
      <c r="L961" s="36">
        <v>0</v>
      </c>
      <c r="M961">
        <v>0</v>
      </c>
      <c r="N961" t="s">
        <v>473</v>
      </c>
      <c r="O961" t="s">
        <v>473</v>
      </c>
      <c r="P961" t="s">
        <v>453</v>
      </c>
      <c r="Q961">
        <v>1</v>
      </c>
      <c r="R961" s="116">
        <f t="shared" si="98"/>
        <v>100</v>
      </c>
      <c r="S961">
        <f t="shared" si="99"/>
        <v>686</v>
      </c>
      <c r="T961" t="str">
        <f t="shared" si="100"/>
        <v>10334108530CME</v>
      </c>
      <c r="U961" t="str">
        <f t="shared" si="101"/>
        <v>14108530CME</v>
      </c>
      <c r="V961" t="str">
        <f t="shared" si="102"/>
        <v>141085TDCME</v>
      </c>
      <c r="W961" t="str">
        <f t="shared" si="103"/>
        <v>103341085TDCME</v>
      </c>
      <c r="X961" t="str">
        <f t="shared" si="104"/>
        <v>0CME</v>
      </c>
    </row>
    <row r="962" spans="3:24" hidden="1" x14ac:dyDescent="0.2">
      <c r="C962">
        <v>1033</v>
      </c>
      <c r="D962" t="s">
        <v>199</v>
      </c>
      <c r="E962" t="s">
        <v>200</v>
      </c>
      <c r="F962" t="s">
        <v>294</v>
      </c>
      <c r="G962" s="1">
        <v>41085</v>
      </c>
      <c r="H962" t="s">
        <v>204</v>
      </c>
      <c r="I962">
        <v>34</v>
      </c>
      <c r="J962">
        <v>6.86</v>
      </c>
      <c r="K962" s="36">
        <v>950</v>
      </c>
      <c r="L962" s="36">
        <v>0</v>
      </c>
      <c r="M962">
        <v>0</v>
      </c>
      <c r="N962" t="s">
        <v>495</v>
      </c>
      <c r="O962" t="s">
        <v>495</v>
      </c>
      <c r="P962" t="s">
        <v>198</v>
      </c>
      <c r="Q962">
        <v>1</v>
      </c>
      <c r="R962" s="116">
        <f t="shared" si="98"/>
        <v>950</v>
      </c>
      <c r="S962">
        <f t="shared" si="99"/>
        <v>6517</v>
      </c>
      <c r="T962" t="str">
        <f t="shared" si="100"/>
        <v>10334108530CME</v>
      </c>
      <c r="U962" t="str">
        <f t="shared" si="101"/>
        <v>14108530CME</v>
      </c>
      <c r="V962" t="str">
        <f t="shared" si="102"/>
        <v>141085TDCME</v>
      </c>
      <c r="W962" t="str">
        <f t="shared" si="103"/>
        <v>103341085TDCME</v>
      </c>
      <c r="X962" t="str">
        <f t="shared" si="104"/>
        <v>0CME</v>
      </c>
    </row>
    <row r="963" spans="3:24" hidden="1" x14ac:dyDescent="0.2">
      <c r="C963">
        <v>1033</v>
      </c>
      <c r="D963" t="s">
        <v>199</v>
      </c>
      <c r="E963" t="s">
        <v>200</v>
      </c>
      <c r="F963" t="s">
        <v>295</v>
      </c>
      <c r="G963" s="1">
        <v>41085</v>
      </c>
      <c r="H963" t="s">
        <v>204</v>
      </c>
      <c r="I963">
        <v>34</v>
      </c>
      <c r="J963">
        <v>6.85</v>
      </c>
      <c r="K963" s="36">
        <v>8106.5</v>
      </c>
      <c r="L963" s="36">
        <v>0</v>
      </c>
      <c r="M963">
        <v>0</v>
      </c>
      <c r="N963" t="s">
        <v>495</v>
      </c>
      <c r="O963" t="s">
        <v>495</v>
      </c>
      <c r="P963" t="s">
        <v>198</v>
      </c>
      <c r="Q963">
        <v>1</v>
      </c>
      <c r="R963" s="116">
        <f t="shared" si="98"/>
        <v>8106.5</v>
      </c>
      <c r="S963">
        <f t="shared" si="99"/>
        <v>55529.524999999994</v>
      </c>
      <c r="T963" t="str">
        <f t="shared" si="100"/>
        <v>10334108530CME</v>
      </c>
      <c r="U963" t="str">
        <f t="shared" si="101"/>
        <v>14108530CME</v>
      </c>
      <c r="V963" t="str">
        <f t="shared" si="102"/>
        <v>141085TDCME</v>
      </c>
      <c r="W963" t="str">
        <f t="shared" si="103"/>
        <v>103341085TDCME</v>
      </c>
      <c r="X963" t="str">
        <f t="shared" si="104"/>
        <v>0CME</v>
      </c>
    </row>
    <row r="964" spans="3:24" hidden="1" x14ac:dyDescent="0.2">
      <c r="C964">
        <v>1033</v>
      </c>
      <c r="D964" t="s">
        <v>199</v>
      </c>
      <c r="E964" t="s">
        <v>200</v>
      </c>
      <c r="F964" t="s">
        <v>296</v>
      </c>
      <c r="G964" s="1">
        <v>41085</v>
      </c>
      <c r="H964" t="s">
        <v>202</v>
      </c>
      <c r="I964">
        <v>34</v>
      </c>
      <c r="J964">
        <v>6.97</v>
      </c>
      <c r="K964" s="36">
        <v>0</v>
      </c>
      <c r="L964" s="36">
        <v>15542.56</v>
      </c>
      <c r="M964">
        <v>0</v>
      </c>
      <c r="N964" t="s">
        <v>495</v>
      </c>
      <c r="O964" t="s">
        <v>495</v>
      </c>
      <c r="P964" t="s">
        <v>198</v>
      </c>
      <c r="Q964">
        <v>1</v>
      </c>
      <c r="R964" s="116">
        <f t="shared" si="98"/>
        <v>15542.56</v>
      </c>
      <c r="S964">
        <f t="shared" si="99"/>
        <v>108331.64319999999</v>
      </c>
      <c r="T964" t="str">
        <f t="shared" si="100"/>
        <v>10334108530VME</v>
      </c>
      <c r="U964" t="str">
        <f t="shared" si="101"/>
        <v>14108530VME</v>
      </c>
      <c r="V964" t="str">
        <f t="shared" si="102"/>
        <v>141085TDVME</v>
      </c>
      <c r="W964" t="str">
        <f t="shared" si="103"/>
        <v>103341085TDVME</v>
      </c>
      <c r="X964" t="str">
        <f t="shared" si="104"/>
        <v>0VME</v>
      </c>
    </row>
    <row r="965" spans="3:24" hidden="1" x14ac:dyDescent="0.2">
      <c r="C965">
        <v>1033</v>
      </c>
      <c r="D965" t="s">
        <v>199</v>
      </c>
      <c r="E965" t="s">
        <v>200</v>
      </c>
      <c r="F965" t="s">
        <v>297</v>
      </c>
      <c r="G965" s="1">
        <v>41085</v>
      </c>
      <c r="H965" t="s">
        <v>202</v>
      </c>
      <c r="I965">
        <v>34</v>
      </c>
      <c r="J965">
        <v>6.96</v>
      </c>
      <c r="K965" s="36">
        <v>0</v>
      </c>
      <c r="L965" s="36">
        <v>6896.26</v>
      </c>
      <c r="M965">
        <v>0</v>
      </c>
      <c r="N965" t="s">
        <v>495</v>
      </c>
      <c r="O965" t="s">
        <v>495</v>
      </c>
      <c r="P965" t="s">
        <v>198</v>
      </c>
      <c r="Q965">
        <v>1</v>
      </c>
      <c r="R965" s="116">
        <f t="shared" si="98"/>
        <v>6896.26</v>
      </c>
      <c r="S965">
        <f t="shared" si="99"/>
        <v>47997.969600000004</v>
      </c>
      <c r="T965" t="str">
        <f t="shared" si="100"/>
        <v>10334108530VME</v>
      </c>
      <c r="U965" t="str">
        <f t="shared" si="101"/>
        <v>14108530VME</v>
      </c>
      <c r="V965" t="str">
        <f t="shared" si="102"/>
        <v>141085TDVME</v>
      </c>
      <c r="W965" t="str">
        <f t="shared" si="103"/>
        <v>103341085TDVME</v>
      </c>
      <c r="X965" t="str">
        <f t="shared" si="104"/>
        <v>0VME</v>
      </c>
    </row>
    <row r="966" spans="3:24" hidden="1" x14ac:dyDescent="0.2">
      <c r="C966">
        <v>1033</v>
      </c>
      <c r="D966" t="s">
        <v>199</v>
      </c>
      <c r="E966" t="s">
        <v>200</v>
      </c>
      <c r="F966" t="s">
        <v>304</v>
      </c>
      <c r="G966" s="1">
        <v>41085</v>
      </c>
      <c r="H966" t="s">
        <v>204</v>
      </c>
      <c r="I966">
        <v>34</v>
      </c>
      <c r="J966">
        <v>6.86</v>
      </c>
      <c r="K966" s="36">
        <v>100</v>
      </c>
      <c r="L966" s="36">
        <v>0</v>
      </c>
      <c r="M966">
        <v>0</v>
      </c>
      <c r="N966" t="s">
        <v>495</v>
      </c>
      <c r="O966" t="s">
        <v>495</v>
      </c>
      <c r="P966" t="s">
        <v>198</v>
      </c>
      <c r="Q966">
        <v>1</v>
      </c>
      <c r="R966" s="116">
        <f t="shared" si="98"/>
        <v>100</v>
      </c>
      <c r="S966">
        <f t="shared" si="99"/>
        <v>686</v>
      </c>
      <c r="T966" t="str">
        <f t="shared" si="100"/>
        <v>10334108530CME</v>
      </c>
      <c r="U966" t="str">
        <f t="shared" si="101"/>
        <v>14108530CME</v>
      </c>
      <c r="V966" t="str">
        <f t="shared" si="102"/>
        <v>141085TDCME</v>
      </c>
      <c r="W966" t="str">
        <f t="shared" si="103"/>
        <v>103341085TDCME</v>
      </c>
      <c r="X966" t="str">
        <f t="shared" si="104"/>
        <v>0CME</v>
      </c>
    </row>
    <row r="967" spans="3:24" hidden="1" x14ac:dyDescent="0.2">
      <c r="C967">
        <v>1033</v>
      </c>
      <c r="D967" t="s">
        <v>199</v>
      </c>
      <c r="E967" t="s">
        <v>200</v>
      </c>
      <c r="F967" t="s">
        <v>305</v>
      </c>
      <c r="G967" s="1">
        <v>41085</v>
      </c>
      <c r="H967" t="s">
        <v>204</v>
      </c>
      <c r="I967">
        <v>34</v>
      </c>
      <c r="J967">
        <v>6.85</v>
      </c>
      <c r="K967" s="36">
        <v>979</v>
      </c>
      <c r="L967" s="36">
        <v>0</v>
      </c>
      <c r="M967">
        <v>0</v>
      </c>
      <c r="N967" t="s">
        <v>495</v>
      </c>
      <c r="O967" t="s">
        <v>495</v>
      </c>
      <c r="P967" t="s">
        <v>198</v>
      </c>
      <c r="Q967">
        <v>1</v>
      </c>
      <c r="R967" s="116">
        <f t="shared" si="98"/>
        <v>979</v>
      </c>
      <c r="S967">
        <f t="shared" si="99"/>
        <v>6706.15</v>
      </c>
      <c r="T967" t="str">
        <f t="shared" si="100"/>
        <v>10334108530CME</v>
      </c>
      <c r="U967" t="str">
        <f t="shared" si="101"/>
        <v>14108530CME</v>
      </c>
      <c r="V967" t="str">
        <f t="shared" si="102"/>
        <v>141085TDCME</v>
      </c>
      <c r="W967" t="str">
        <f t="shared" si="103"/>
        <v>103341085TDCME</v>
      </c>
      <c r="X967" t="str">
        <f t="shared" si="104"/>
        <v>0CME</v>
      </c>
    </row>
    <row r="968" spans="3:24" hidden="1" x14ac:dyDescent="0.2">
      <c r="C968">
        <v>1033</v>
      </c>
      <c r="D968" t="s">
        <v>199</v>
      </c>
      <c r="E968" t="s">
        <v>200</v>
      </c>
      <c r="F968" t="s">
        <v>306</v>
      </c>
      <c r="G968" s="1">
        <v>41085</v>
      </c>
      <c r="H968" t="s">
        <v>202</v>
      </c>
      <c r="I968">
        <v>34</v>
      </c>
      <c r="J968">
        <v>6.97</v>
      </c>
      <c r="K968" s="36">
        <v>0</v>
      </c>
      <c r="L968" s="36">
        <v>4</v>
      </c>
      <c r="M968">
        <v>0</v>
      </c>
      <c r="N968" t="s">
        <v>495</v>
      </c>
      <c r="O968" t="s">
        <v>495</v>
      </c>
      <c r="P968" t="s">
        <v>198</v>
      </c>
      <c r="Q968">
        <v>1</v>
      </c>
      <c r="R968" s="116">
        <f t="shared" ref="R968:R1031" si="105">+L968+K968</f>
        <v>4</v>
      </c>
      <c r="S968">
        <f t="shared" ref="S968:S1031" si="106">+R968*J968</f>
        <v>27.88</v>
      </c>
      <c r="T968" t="str">
        <f t="shared" ref="T968:T1031" si="107">+C968&amp;G968&amp;E968&amp;H968</f>
        <v>10334108530VME</v>
      </c>
      <c r="U968" t="str">
        <f t="shared" ref="U968:U1031" si="108">IF(C968=10001,"4"&amp;G968&amp;E968&amp;H968,LEFT(C968,1)&amp;G968&amp;E968&amp;H968)</f>
        <v>14108530VME</v>
      </c>
      <c r="V968" t="str">
        <f t="shared" ref="V968:V1031" si="109">+LEFT(C968,1)&amp;G968&amp;IF(OR(E968="30",E968="31",E968="32"),"TD","")&amp;H968</f>
        <v>141085TDVME</v>
      </c>
      <c r="W968" t="str">
        <f t="shared" ref="W968:W1031" si="110">C968&amp;G968&amp;IF(OR(E968="30",E968="31",E968="32"),"TD","")&amp;H968</f>
        <v>103341085TDVME</v>
      </c>
      <c r="X968" t="str">
        <f t="shared" ref="X968:X1031" si="111">M968&amp;H968</f>
        <v>0VME</v>
      </c>
    </row>
    <row r="969" spans="3:24" hidden="1" x14ac:dyDescent="0.2">
      <c r="C969">
        <v>1033</v>
      </c>
      <c r="D969" t="s">
        <v>199</v>
      </c>
      <c r="E969" t="s">
        <v>200</v>
      </c>
      <c r="F969" t="s">
        <v>307</v>
      </c>
      <c r="G969" s="1">
        <v>41085</v>
      </c>
      <c r="H969" t="s">
        <v>204</v>
      </c>
      <c r="I969">
        <v>34</v>
      </c>
      <c r="J969">
        <v>6.86</v>
      </c>
      <c r="K969" s="36">
        <v>200</v>
      </c>
      <c r="L969" s="36">
        <v>0</v>
      </c>
      <c r="M969">
        <v>0</v>
      </c>
      <c r="N969" t="s">
        <v>495</v>
      </c>
      <c r="O969" t="s">
        <v>495</v>
      </c>
      <c r="P969" t="s">
        <v>198</v>
      </c>
      <c r="Q969">
        <v>1</v>
      </c>
      <c r="R969" s="116">
        <f t="shared" si="105"/>
        <v>200</v>
      </c>
      <c r="S969">
        <f t="shared" si="106"/>
        <v>1372</v>
      </c>
      <c r="T969" t="str">
        <f t="shared" si="107"/>
        <v>10334108530CME</v>
      </c>
      <c r="U969" t="str">
        <f t="shared" si="108"/>
        <v>14108530CME</v>
      </c>
      <c r="V969" t="str">
        <f t="shared" si="109"/>
        <v>141085TDCME</v>
      </c>
      <c r="W969" t="str">
        <f t="shared" si="110"/>
        <v>103341085TDCME</v>
      </c>
      <c r="X969" t="str">
        <f t="shared" si="111"/>
        <v>0CME</v>
      </c>
    </row>
    <row r="970" spans="3:24" hidden="1" x14ac:dyDescent="0.2">
      <c r="C970">
        <v>1033</v>
      </c>
      <c r="D970" t="s">
        <v>199</v>
      </c>
      <c r="E970" t="s">
        <v>200</v>
      </c>
      <c r="F970" t="s">
        <v>308</v>
      </c>
      <c r="G970" s="1">
        <v>41085</v>
      </c>
      <c r="H970" t="s">
        <v>204</v>
      </c>
      <c r="I970">
        <v>34</v>
      </c>
      <c r="J970">
        <v>6.85</v>
      </c>
      <c r="K970" s="36">
        <v>500.37</v>
      </c>
      <c r="L970" s="36">
        <v>0</v>
      </c>
      <c r="M970">
        <v>0</v>
      </c>
      <c r="N970" t="s">
        <v>495</v>
      </c>
      <c r="O970" t="s">
        <v>495</v>
      </c>
      <c r="P970" t="s">
        <v>198</v>
      </c>
      <c r="Q970">
        <v>1</v>
      </c>
      <c r="R970" s="116">
        <f t="shared" si="105"/>
        <v>500.37</v>
      </c>
      <c r="S970">
        <f t="shared" si="106"/>
        <v>3427.5344999999998</v>
      </c>
      <c r="T970" t="str">
        <f t="shared" si="107"/>
        <v>10334108530CME</v>
      </c>
      <c r="U970" t="str">
        <f t="shared" si="108"/>
        <v>14108530CME</v>
      </c>
      <c r="V970" t="str">
        <f t="shared" si="109"/>
        <v>141085TDCME</v>
      </c>
      <c r="W970" t="str">
        <f t="shared" si="110"/>
        <v>103341085TDCME</v>
      </c>
      <c r="X970" t="str">
        <f t="shared" si="111"/>
        <v>0CME</v>
      </c>
    </row>
    <row r="971" spans="3:24" hidden="1" x14ac:dyDescent="0.2">
      <c r="C971">
        <v>1033</v>
      </c>
      <c r="D971" t="s">
        <v>199</v>
      </c>
      <c r="E971" t="s">
        <v>200</v>
      </c>
      <c r="F971" t="s">
        <v>309</v>
      </c>
      <c r="G971" s="1">
        <v>41085</v>
      </c>
      <c r="H971" t="s">
        <v>202</v>
      </c>
      <c r="I971">
        <v>34</v>
      </c>
      <c r="J971">
        <v>6.97</v>
      </c>
      <c r="K971" s="36">
        <v>0</v>
      </c>
      <c r="L971" s="36">
        <v>220</v>
      </c>
      <c r="M971">
        <v>0</v>
      </c>
      <c r="N971" t="s">
        <v>495</v>
      </c>
      <c r="O971" t="s">
        <v>495</v>
      </c>
      <c r="P971" t="s">
        <v>198</v>
      </c>
      <c r="Q971">
        <v>1</v>
      </c>
      <c r="R971" s="116">
        <f t="shared" si="105"/>
        <v>220</v>
      </c>
      <c r="S971">
        <f t="shared" si="106"/>
        <v>1533.3999999999999</v>
      </c>
      <c r="T971" t="str">
        <f t="shared" si="107"/>
        <v>10334108530VME</v>
      </c>
      <c r="U971" t="str">
        <f t="shared" si="108"/>
        <v>14108530VME</v>
      </c>
      <c r="V971" t="str">
        <f t="shared" si="109"/>
        <v>141085TDVME</v>
      </c>
      <c r="W971" t="str">
        <f t="shared" si="110"/>
        <v>103341085TDVME</v>
      </c>
      <c r="X971" t="str">
        <f t="shared" si="111"/>
        <v>0VME</v>
      </c>
    </row>
    <row r="972" spans="3:24" hidden="1" x14ac:dyDescent="0.2">
      <c r="C972">
        <v>1033</v>
      </c>
      <c r="D972" t="s">
        <v>199</v>
      </c>
      <c r="E972" t="s">
        <v>200</v>
      </c>
      <c r="F972" t="s">
        <v>310</v>
      </c>
      <c r="G972" s="1">
        <v>41085</v>
      </c>
      <c r="H972" t="s">
        <v>204</v>
      </c>
      <c r="I972">
        <v>34</v>
      </c>
      <c r="J972">
        <v>6.85</v>
      </c>
      <c r="K972" s="36">
        <v>740</v>
      </c>
      <c r="L972" s="36">
        <v>0</v>
      </c>
      <c r="M972">
        <v>0</v>
      </c>
      <c r="N972" t="s">
        <v>495</v>
      </c>
      <c r="O972" t="s">
        <v>495</v>
      </c>
      <c r="P972" t="s">
        <v>198</v>
      </c>
      <c r="Q972">
        <v>1</v>
      </c>
      <c r="R972" s="116">
        <f t="shared" si="105"/>
        <v>740</v>
      </c>
      <c r="S972">
        <f t="shared" si="106"/>
        <v>5069</v>
      </c>
      <c r="T972" t="str">
        <f t="shared" si="107"/>
        <v>10334108530CME</v>
      </c>
      <c r="U972" t="str">
        <f t="shared" si="108"/>
        <v>14108530CME</v>
      </c>
      <c r="V972" t="str">
        <f t="shared" si="109"/>
        <v>141085TDCME</v>
      </c>
      <c r="W972" t="str">
        <f t="shared" si="110"/>
        <v>103341085TDCME</v>
      </c>
      <c r="X972" t="str">
        <f t="shared" si="111"/>
        <v>0CME</v>
      </c>
    </row>
    <row r="973" spans="3:24" hidden="1" x14ac:dyDescent="0.2">
      <c r="C973">
        <v>1033</v>
      </c>
      <c r="D973" t="s">
        <v>199</v>
      </c>
      <c r="E973" t="s">
        <v>200</v>
      </c>
      <c r="F973" t="s">
        <v>311</v>
      </c>
      <c r="G973" s="1">
        <v>41085</v>
      </c>
      <c r="H973" t="s">
        <v>204</v>
      </c>
      <c r="I973">
        <v>34</v>
      </c>
      <c r="J973">
        <v>6.86</v>
      </c>
      <c r="K973" s="36">
        <v>200</v>
      </c>
      <c r="L973" s="36">
        <v>0</v>
      </c>
      <c r="M973">
        <v>0</v>
      </c>
      <c r="N973" t="s">
        <v>495</v>
      </c>
      <c r="O973" t="s">
        <v>495</v>
      </c>
      <c r="P973" t="s">
        <v>198</v>
      </c>
      <c r="Q973">
        <v>1</v>
      </c>
      <c r="R973" s="116">
        <f t="shared" si="105"/>
        <v>200</v>
      </c>
      <c r="S973">
        <f t="shared" si="106"/>
        <v>1372</v>
      </c>
      <c r="T973" t="str">
        <f t="shared" si="107"/>
        <v>10334108530CME</v>
      </c>
      <c r="U973" t="str">
        <f t="shared" si="108"/>
        <v>14108530CME</v>
      </c>
      <c r="V973" t="str">
        <f t="shared" si="109"/>
        <v>141085TDCME</v>
      </c>
      <c r="W973" t="str">
        <f t="shared" si="110"/>
        <v>103341085TDCME</v>
      </c>
      <c r="X973" t="str">
        <f t="shared" si="111"/>
        <v>0CME</v>
      </c>
    </row>
    <row r="974" spans="3:24" hidden="1" x14ac:dyDescent="0.2">
      <c r="C974">
        <v>1033</v>
      </c>
      <c r="D974" t="s">
        <v>199</v>
      </c>
      <c r="E974" t="s">
        <v>200</v>
      </c>
      <c r="F974" t="s">
        <v>312</v>
      </c>
      <c r="G974" s="1">
        <v>41085</v>
      </c>
      <c r="H974" t="s">
        <v>204</v>
      </c>
      <c r="I974">
        <v>34</v>
      </c>
      <c r="J974">
        <v>6.85</v>
      </c>
      <c r="K974" s="36">
        <v>85</v>
      </c>
      <c r="L974" s="36">
        <v>0</v>
      </c>
      <c r="M974">
        <v>0</v>
      </c>
      <c r="N974" t="s">
        <v>495</v>
      </c>
      <c r="O974" t="s">
        <v>495</v>
      </c>
      <c r="P974" t="s">
        <v>198</v>
      </c>
      <c r="Q974">
        <v>1</v>
      </c>
      <c r="R974" s="116">
        <f t="shared" si="105"/>
        <v>85</v>
      </c>
      <c r="S974">
        <f t="shared" si="106"/>
        <v>582.25</v>
      </c>
      <c r="T974" t="str">
        <f t="shared" si="107"/>
        <v>10334108530CME</v>
      </c>
      <c r="U974" t="str">
        <f t="shared" si="108"/>
        <v>14108530CME</v>
      </c>
      <c r="V974" t="str">
        <f t="shared" si="109"/>
        <v>141085TDCME</v>
      </c>
      <c r="W974" t="str">
        <f t="shared" si="110"/>
        <v>103341085TDCME</v>
      </c>
      <c r="X974" t="str">
        <f t="shared" si="111"/>
        <v>0CME</v>
      </c>
    </row>
    <row r="975" spans="3:24" hidden="1" x14ac:dyDescent="0.2">
      <c r="C975">
        <v>1033</v>
      </c>
      <c r="D975" t="s">
        <v>199</v>
      </c>
      <c r="E975" t="s">
        <v>200</v>
      </c>
      <c r="F975" t="s">
        <v>313</v>
      </c>
      <c r="G975" s="1">
        <v>41085</v>
      </c>
      <c r="H975" t="s">
        <v>204</v>
      </c>
      <c r="I975">
        <v>34</v>
      </c>
      <c r="J975">
        <v>6.85</v>
      </c>
      <c r="K975" s="36">
        <v>100</v>
      </c>
      <c r="L975" s="36">
        <v>0</v>
      </c>
      <c r="M975">
        <v>0</v>
      </c>
      <c r="N975" t="s">
        <v>495</v>
      </c>
      <c r="O975" t="s">
        <v>495</v>
      </c>
      <c r="P975" t="s">
        <v>198</v>
      </c>
      <c r="Q975">
        <v>1</v>
      </c>
      <c r="R975" s="116">
        <f t="shared" si="105"/>
        <v>100</v>
      </c>
      <c r="S975">
        <f t="shared" si="106"/>
        <v>685</v>
      </c>
      <c r="T975" t="str">
        <f t="shared" si="107"/>
        <v>10334108530CME</v>
      </c>
      <c r="U975" t="str">
        <f t="shared" si="108"/>
        <v>14108530CME</v>
      </c>
      <c r="V975" t="str">
        <f t="shared" si="109"/>
        <v>141085TDCME</v>
      </c>
      <c r="W975" t="str">
        <f t="shared" si="110"/>
        <v>103341085TDCME</v>
      </c>
      <c r="X975" t="str">
        <f t="shared" si="111"/>
        <v>0CME</v>
      </c>
    </row>
    <row r="976" spans="3:24" hidden="1" x14ac:dyDescent="0.2">
      <c r="C976">
        <v>1033</v>
      </c>
      <c r="D976" t="s">
        <v>199</v>
      </c>
      <c r="E976" t="s">
        <v>200</v>
      </c>
      <c r="F976" t="s">
        <v>314</v>
      </c>
      <c r="G976" s="1">
        <v>41085</v>
      </c>
      <c r="H976" t="s">
        <v>202</v>
      </c>
      <c r="I976">
        <v>34</v>
      </c>
      <c r="J976">
        <v>6.96</v>
      </c>
      <c r="K976" s="36">
        <v>0</v>
      </c>
      <c r="L976" s="36">
        <v>21.98</v>
      </c>
      <c r="M976">
        <v>0</v>
      </c>
      <c r="N976" t="s">
        <v>495</v>
      </c>
      <c r="O976" t="s">
        <v>495</v>
      </c>
      <c r="P976" t="s">
        <v>198</v>
      </c>
      <c r="Q976">
        <v>1</v>
      </c>
      <c r="R976" s="116">
        <f t="shared" si="105"/>
        <v>21.98</v>
      </c>
      <c r="S976">
        <f t="shared" si="106"/>
        <v>152.98080000000002</v>
      </c>
      <c r="T976" t="str">
        <f t="shared" si="107"/>
        <v>10334108530VME</v>
      </c>
      <c r="U976" t="str">
        <f t="shared" si="108"/>
        <v>14108530VME</v>
      </c>
      <c r="V976" t="str">
        <f t="shared" si="109"/>
        <v>141085TDVME</v>
      </c>
      <c r="W976" t="str">
        <f t="shared" si="110"/>
        <v>103341085TDVME</v>
      </c>
      <c r="X976" t="str">
        <f t="shared" si="111"/>
        <v>0VME</v>
      </c>
    </row>
    <row r="977" spans="3:24" hidden="1" x14ac:dyDescent="0.2">
      <c r="C977">
        <v>1033</v>
      </c>
      <c r="D977" t="s">
        <v>199</v>
      </c>
      <c r="E977" t="s">
        <v>200</v>
      </c>
      <c r="F977" t="s">
        <v>298</v>
      </c>
      <c r="G977" s="1">
        <v>41085</v>
      </c>
      <c r="H977" t="s">
        <v>204</v>
      </c>
      <c r="I977">
        <v>34</v>
      </c>
      <c r="J977">
        <v>6.85</v>
      </c>
      <c r="K977" s="36">
        <v>290</v>
      </c>
      <c r="L977" s="36">
        <v>0</v>
      </c>
      <c r="M977">
        <v>0</v>
      </c>
      <c r="N977" t="s">
        <v>495</v>
      </c>
      <c r="O977" t="s">
        <v>495</v>
      </c>
      <c r="P977" t="s">
        <v>243</v>
      </c>
      <c r="Q977">
        <v>1</v>
      </c>
      <c r="R977" s="116">
        <f t="shared" si="105"/>
        <v>290</v>
      </c>
      <c r="S977">
        <f t="shared" si="106"/>
        <v>1986.5</v>
      </c>
      <c r="T977" t="str">
        <f t="shared" si="107"/>
        <v>10334108530CME</v>
      </c>
      <c r="U977" t="str">
        <f t="shared" si="108"/>
        <v>14108530CME</v>
      </c>
      <c r="V977" t="str">
        <f t="shared" si="109"/>
        <v>141085TDCME</v>
      </c>
      <c r="W977" t="str">
        <f t="shared" si="110"/>
        <v>103341085TDCME</v>
      </c>
      <c r="X977" t="str">
        <f t="shared" si="111"/>
        <v>0CME</v>
      </c>
    </row>
    <row r="978" spans="3:24" hidden="1" x14ac:dyDescent="0.2">
      <c r="C978">
        <v>1033</v>
      </c>
      <c r="D978" t="s">
        <v>199</v>
      </c>
      <c r="E978" t="s">
        <v>200</v>
      </c>
      <c r="F978" t="s">
        <v>299</v>
      </c>
      <c r="G978" s="1">
        <v>41085</v>
      </c>
      <c r="H978" t="s">
        <v>204</v>
      </c>
      <c r="I978">
        <v>34</v>
      </c>
      <c r="J978">
        <v>6.86</v>
      </c>
      <c r="K978" s="36">
        <v>100</v>
      </c>
      <c r="L978" s="36">
        <v>0</v>
      </c>
      <c r="M978">
        <v>0</v>
      </c>
      <c r="N978" t="s">
        <v>495</v>
      </c>
      <c r="O978" t="s">
        <v>495</v>
      </c>
      <c r="P978" t="s">
        <v>348</v>
      </c>
      <c r="Q978">
        <v>1</v>
      </c>
      <c r="R978" s="116">
        <f t="shared" si="105"/>
        <v>100</v>
      </c>
      <c r="S978">
        <f t="shared" si="106"/>
        <v>686</v>
      </c>
      <c r="T978" t="str">
        <f t="shared" si="107"/>
        <v>10334108530CME</v>
      </c>
      <c r="U978" t="str">
        <f t="shared" si="108"/>
        <v>14108530CME</v>
      </c>
      <c r="V978" t="str">
        <f t="shared" si="109"/>
        <v>141085TDCME</v>
      </c>
      <c r="W978" t="str">
        <f t="shared" si="110"/>
        <v>103341085TDCME</v>
      </c>
      <c r="X978" t="str">
        <f t="shared" si="111"/>
        <v>0CME</v>
      </c>
    </row>
    <row r="979" spans="3:24" hidden="1" x14ac:dyDescent="0.2">
      <c r="C979">
        <v>1033</v>
      </c>
      <c r="D979" t="s">
        <v>199</v>
      </c>
      <c r="E979" t="s">
        <v>200</v>
      </c>
      <c r="F979" t="s">
        <v>300</v>
      </c>
      <c r="G979" s="1">
        <v>41085</v>
      </c>
      <c r="H979" t="s">
        <v>204</v>
      </c>
      <c r="I979">
        <v>34</v>
      </c>
      <c r="J979">
        <v>6.85</v>
      </c>
      <c r="K979" s="36">
        <v>620</v>
      </c>
      <c r="L979" s="36">
        <v>0</v>
      </c>
      <c r="M979">
        <v>0</v>
      </c>
      <c r="N979" t="s">
        <v>495</v>
      </c>
      <c r="O979" t="s">
        <v>495</v>
      </c>
      <c r="P979" t="s">
        <v>348</v>
      </c>
      <c r="Q979">
        <v>1</v>
      </c>
      <c r="R979" s="116">
        <f t="shared" si="105"/>
        <v>620</v>
      </c>
      <c r="S979">
        <f t="shared" si="106"/>
        <v>4247</v>
      </c>
      <c r="T979" t="str">
        <f t="shared" si="107"/>
        <v>10334108530CME</v>
      </c>
      <c r="U979" t="str">
        <f t="shared" si="108"/>
        <v>14108530CME</v>
      </c>
      <c r="V979" t="str">
        <f t="shared" si="109"/>
        <v>141085TDCME</v>
      </c>
      <c r="W979" t="str">
        <f t="shared" si="110"/>
        <v>103341085TDCME</v>
      </c>
      <c r="X979" t="str">
        <f t="shared" si="111"/>
        <v>0CME</v>
      </c>
    </row>
    <row r="980" spans="3:24" hidden="1" x14ac:dyDescent="0.2">
      <c r="C980">
        <v>1033</v>
      </c>
      <c r="D980" t="s">
        <v>199</v>
      </c>
      <c r="E980" t="s">
        <v>200</v>
      </c>
      <c r="F980" t="s">
        <v>301</v>
      </c>
      <c r="G980" s="1">
        <v>41085</v>
      </c>
      <c r="H980" t="s">
        <v>202</v>
      </c>
      <c r="I980">
        <v>34</v>
      </c>
      <c r="J980">
        <v>6.96</v>
      </c>
      <c r="K980" s="36">
        <v>0</v>
      </c>
      <c r="L980" s="36">
        <v>187.31</v>
      </c>
      <c r="M980">
        <v>0</v>
      </c>
      <c r="N980" t="s">
        <v>495</v>
      </c>
      <c r="O980" t="s">
        <v>495</v>
      </c>
      <c r="P980" t="s">
        <v>348</v>
      </c>
      <c r="Q980">
        <v>1</v>
      </c>
      <c r="R980" s="116">
        <f t="shared" si="105"/>
        <v>187.31</v>
      </c>
      <c r="S980">
        <f t="shared" si="106"/>
        <v>1303.6776</v>
      </c>
      <c r="T980" t="str">
        <f t="shared" si="107"/>
        <v>10334108530VME</v>
      </c>
      <c r="U980" t="str">
        <f t="shared" si="108"/>
        <v>14108530VME</v>
      </c>
      <c r="V980" t="str">
        <f t="shared" si="109"/>
        <v>141085TDVME</v>
      </c>
      <c r="W980" t="str">
        <f t="shared" si="110"/>
        <v>103341085TDVME</v>
      </c>
      <c r="X980" t="str">
        <f t="shared" si="111"/>
        <v>0VME</v>
      </c>
    </row>
    <row r="981" spans="3:24" hidden="1" x14ac:dyDescent="0.2">
      <c r="C981">
        <v>1033</v>
      </c>
      <c r="D981" t="s">
        <v>199</v>
      </c>
      <c r="E981" t="s">
        <v>200</v>
      </c>
      <c r="F981" t="s">
        <v>302</v>
      </c>
      <c r="G981" s="1">
        <v>41085</v>
      </c>
      <c r="H981" t="s">
        <v>204</v>
      </c>
      <c r="I981">
        <v>34</v>
      </c>
      <c r="J981">
        <v>6.85</v>
      </c>
      <c r="K981" s="36">
        <v>2157</v>
      </c>
      <c r="L981" s="36">
        <v>0</v>
      </c>
      <c r="M981">
        <v>0</v>
      </c>
      <c r="N981" t="s">
        <v>495</v>
      </c>
      <c r="O981" t="s">
        <v>495</v>
      </c>
      <c r="P981" t="s">
        <v>473</v>
      </c>
      <c r="Q981">
        <v>1</v>
      </c>
      <c r="R981" s="116">
        <f t="shared" si="105"/>
        <v>2157</v>
      </c>
      <c r="S981">
        <f t="shared" si="106"/>
        <v>14775.449999999999</v>
      </c>
      <c r="T981" t="str">
        <f t="shared" si="107"/>
        <v>10334108530CME</v>
      </c>
      <c r="U981" t="str">
        <f t="shared" si="108"/>
        <v>14108530CME</v>
      </c>
      <c r="V981" t="str">
        <f t="shared" si="109"/>
        <v>141085TDCME</v>
      </c>
      <c r="W981" t="str">
        <f t="shared" si="110"/>
        <v>103341085TDCME</v>
      </c>
      <c r="X981" t="str">
        <f t="shared" si="111"/>
        <v>0CME</v>
      </c>
    </row>
    <row r="982" spans="3:24" hidden="1" x14ac:dyDescent="0.2">
      <c r="C982">
        <v>1033</v>
      </c>
      <c r="D982" t="s">
        <v>199</v>
      </c>
      <c r="E982" t="s">
        <v>200</v>
      </c>
      <c r="F982" t="s">
        <v>303</v>
      </c>
      <c r="G982" s="1">
        <v>41085</v>
      </c>
      <c r="H982" t="s">
        <v>202</v>
      </c>
      <c r="I982">
        <v>34</v>
      </c>
      <c r="J982">
        <v>6.97</v>
      </c>
      <c r="K982" s="36">
        <v>0</v>
      </c>
      <c r="L982" s="36">
        <v>78.39</v>
      </c>
      <c r="M982">
        <v>0</v>
      </c>
      <c r="N982" t="s">
        <v>495</v>
      </c>
      <c r="O982" t="s">
        <v>495</v>
      </c>
      <c r="P982" t="s">
        <v>473</v>
      </c>
      <c r="Q982">
        <v>1</v>
      </c>
      <c r="R982" s="116">
        <f t="shared" si="105"/>
        <v>78.39</v>
      </c>
      <c r="S982">
        <f t="shared" si="106"/>
        <v>546.37829999999997</v>
      </c>
      <c r="T982" t="str">
        <f t="shared" si="107"/>
        <v>10334108530VME</v>
      </c>
      <c r="U982" t="str">
        <f t="shared" si="108"/>
        <v>14108530VME</v>
      </c>
      <c r="V982" t="str">
        <f t="shared" si="109"/>
        <v>141085TDVME</v>
      </c>
      <c r="W982" t="str">
        <f t="shared" si="110"/>
        <v>103341085TDVME</v>
      </c>
      <c r="X982" t="str">
        <f t="shared" si="111"/>
        <v>0VME</v>
      </c>
    </row>
    <row r="983" spans="3:24" hidden="1" x14ac:dyDescent="0.2">
      <c r="C983">
        <v>1033</v>
      </c>
      <c r="D983" t="s">
        <v>199</v>
      </c>
      <c r="E983" t="s">
        <v>200</v>
      </c>
      <c r="F983" t="s">
        <v>315</v>
      </c>
      <c r="G983" s="1">
        <v>41085</v>
      </c>
      <c r="H983" t="s">
        <v>204</v>
      </c>
      <c r="I983">
        <v>34</v>
      </c>
      <c r="J983">
        <v>6.85</v>
      </c>
      <c r="K983" s="36">
        <v>506</v>
      </c>
      <c r="L983" s="36">
        <v>0</v>
      </c>
      <c r="M983">
        <v>0</v>
      </c>
      <c r="N983" t="s">
        <v>590</v>
      </c>
      <c r="O983" t="s">
        <v>590</v>
      </c>
      <c r="P983" t="s">
        <v>198</v>
      </c>
      <c r="Q983">
        <v>1</v>
      </c>
      <c r="R983" s="116">
        <f t="shared" si="105"/>
        <v>506</v>
      </c>
      <c r="S983">
        <f t="shared" si="106"/>
        <v>3466.1</v>
      </c>
      <c r="T983" t="str">
        <f t="shared" si="107"/>
        <v>10334108530CME</v>
      </c>
      <c r="U983" t="str">
        <f t="shared" si="108"/>
        <v>14108530CME</v>
      </c>
      <c r="V983" t="str">
        <f t="shared" si="109"/>
        <v>141085TDCME</v>
      </c>
      <c r="W983" t="str">
        <f t="shared" si="110"/>
        <v>103341085TDCME</v>
      </c>
      <c r="X983" t="str">
        <f t="shared" si="111"/>
        <v>0CME</v>
      </c>
    </row>
    <row r="984" spans="3:24" hidden="1" x14ac:dyDescent="0.2">
      <c r="C984">
        <v>1033</v>
      </c>
      <c r="D984" t="s">
        <v>199</v>
      </c>
      <c r="E984" t="s">
        <v>200</v>
      </c>
      <c r="F984" t="s">
        <v>316</v>
      </c>
      <c r="G984" s="1">
        <v>41085</v>
      </c>
      <c r="H984" t="s">
        <v>202</v>
      </c>
      <c r="I984">
        <v>34</v>
      </c>
      <c r="J984">
        <v>6.97</v>
      </c>
      <c r="K984" s="36">
        <v>0</v>
      </c>
      <c r="L984" s="36">
        <v>401</v>
      </c>
      <c r="M984">
        <v>0</v>
      </c>
      <c r="N984" t="s">
        <v>590</v>
      </c>
      <c r="O984" t="s">
        <v>590</v>
      </c>
      <c r="P984" t="s">
        <v>198</v>
      </c>
      <c r="Q984">
        <v>1</v>
      </c>
      <c r="R984" s="116">
        <f t="shared" si="105"/>
        <v>401</v>
      </c>
      <c r="S984">
        <f t="shared" si="106"/>
        <v>2794.97</v>
      </c>
      <c r="T984" t="str">
        <f t="shared" si="107"/>
        <v>10334108530VME</v>
      </c>
      <c r="U984" t="str">
        <f t="shared" si="108"/>
        <v>14108530VME</v>
      </c>
      <c r="V984" t="str">
        <f t="shared" si="109"/>
        <v>141085TDVME</v>
      </c>
      <c r="W984" t="str">
        <f t="shared" si="110"/>
        <v>103341085TDVME</v>
      </c>
      <c r="X984" t="str">
        <f t="shared" si="111"/>
        <v>0VME</v>
      </c>
    </row>
    <row r="985" spans="3:24" hidden="1" x14ac:dyDescent="0.2">
      <c r="C985">
        <v>1033</v>
      </c>
      <c r="D985" t="s">
        <v>199</v>
      </c>
      <c r="E985" t="s">
        <v>200</v>
      </c>
      <c r="F985" t="s">
        <v>317</v>
      </c>
      <c r="G985" s="1">
        <v>41085</v>
      </c>
      <c r="H985" t="s">
        <v>202</v>
      </c>
      <c r="I985">
        <v>34</v>
      </c>
      <c r="J985">
        <v>6.96</v>
      </c>
      <c r="K985" s="36">
        <v>0</v>
      </c>
      <c r="L985" s="36">
        <v>81.89</v>
      </c>
      <c r="M985">
        <v>0</v>
      </c>
      <c r="N985" t="s">
        <v>590</v>
      </c>
      <c r="O985" t="s">
        <v>590</v>
      </c>
      <c r="P985" t="s">
        <v>198</v>
      </c>
      <c r="Q985">
        <v>1</v>
      </c>
      <c r="R985" s="116">
        <f t="shared" si="105"/>
        <v>81.89</v>
      </c>
      <c r="S985">
        <f t="shared" si="106"/>
        <v>569.95439999999996</v>
      </c>
      <c r="T985" t="str">
        <f t="shared" si="107"/>
        <v>10334108530VME</v>
      </c>
      <c r="U985" t="str">
        <f t="shared" si="108"/>
        <v>14108530VME</v>
      </c>
      <c r="V985" t="str">
        <f t="shared" si="109"/>
        <v>141085TDVME</v>
      </c>
      <c r="W985" t="str">
        <f t="shared" si="110"/>
        <v>103341085TDVME</v>
      </c>
      <c r="X985" t="str">
        <f t="shared" si="111"/>
        <v>0VME</v>
      </c>
    </row>
    <row r="986" spans="3:24" hidden="1" x14ac:dyDescent="0.2">
      <c r="C986">
        <v>1033</v>
      </c>
      <c r="D986" t="s">
        <v>199</v>
      </c>
      <c r="E986" t="s">
        <v>200</v>
      </c>
      <c r="F986" t="s">
        <v>318</v>
      </c>
      <c r="G986" s="1">
        <v>41085</v>
      </c>
      <c r="H986" t="s">
        <v>202</v>
      </c>
      <c r="I986">
        <v>34</v>
      </c>
      <c r="J986">
        <v>6.97</v>
      </c>
      <c r="K986" s="36">
        <v>0</v>
      </c>
      <c r="L986" s="36">
        <v>700</v>
      </c>
      <c r="M986">
        <v>0</v>
      </c>
      <c r="N986" t="s">
        <v>590</v>
      </c>
      <c r="O986" t="s">
        <v>590</v>
      </c>
      <c r="P986" t="s">
        <v>348</v>
      </c>
      <c r="Q986">
        <v>1</v>
      </c>
      <c r="R986" s="116">
        <f t="shared" si="105"/>
        <v>700</v>
      </c>
      <c r="S986">
        <f t="shared" si="106"/>
        <v>4879</v>
      </c>
      <c r="T986" t="str">
        <f t="shared" si="107"/>
        <v>10334108530VME</v>
      </c>
      <c r="U986" t="str">
        <f t="shared" si="108"/>
        <v>14108530VME</v>
      </c>
      <c r="V986" t="str">
        <f t="shared" si="109"/>
        <v>141085TDVME</v>
      </c>
      <c r="W986" t="str">
        <f t="shared" si="110"/>
        <v>103341085TDVME</v>
      </c>
      <c r="X986" t="str">
        <f t="shared" si="111"/>
        <v>0VME</v>
      </c>
    </row>
    <row r="987" spans="3:24" hidden="1" x14ac:dyDescent="0.2">
      <c r="C987">
        <v>1033</v>
      </c>
      <c r="D987" t="s">
        <v>199</v>
      </c>
      <c r="E987" t="s">
        <v>200</v>
      </c>
      <c r="F987" t="s">
        <v>319</v>
      </c>
      <c r="G987" s="1">
        <v>41085</v>
      </c>
      <c r="H987" t="s">
        <v>202</v>
      </c>
      <c r="I987">
        <v>34</v>
      </c>
      <c r="J987">
        <v>6.96</v>
      </c>
      <c r="K987" s="36">
        <v>0</v>
      </c>
      <c r="L987" s="36">
        <v>371.4</v>
      </c>
      <c r="M987">
        <v>0</v>
      </c>
      <c r="N987" t="s">
        <v>607</v>
      </c>
      <c r="O987" t="s">
        <v>607</v>
      </c>
      <c r="P987" t="s">
        <v>198</v>
      </c>
      <c r="Q987">
        <v>1</v>
      </c>
      <c r="R987" s="116">
        <f t="shared" si="105"/>
        <v>371.4</v>
      </c>
      <c r="S987">
        <f t="shared" si="106"/>
        <v>2584.944</v>
      </c>
      <c r="T987" t="str">
        <f t="shared" si="107"/>
        <v>10334108530VME</v>
      </c>
      <c r="U987" t="str">
        <f t="shared" si="108"/>
        <v>14108530VME</v>
      </c>
      <c r="V987" t="str">
        <f t="shared" si="109"/>
        <v>141085TDVME</v>
      </c>
      <c r="W987" t="str">
        <f t="shared" si="110"/>
        <v>103341085TDVME</v>
      </c>
      <c r="X987" t="str">
        <f t="shared" si="111"/>
        <v>0VME</v>
      </c>
    </row>
    <row r="988" spans="3:24" hidden="1" x14ac:dyDescent="0.2">
      <c r="C988">
        <v>2001</v>
      </c>
      <c r="D988" t="s">
        <v>199</v>
      </c>
      <c r="E988" t="s">
        <v>200</v>
      </c>
      <c r="F988" t="s">
        <v>198</v>
      </c>
      <c r="G988" s="1">
        <v>41085</v>
      </c>
      <c r="H988" t="s">
        <v>202</v>
      </c>
      <c r="I988">
        <v>34</v>
      </c>
      <c r="J988">
        <v>6.97</v>
      </c>
      <c r="K988" s="36">
        <v>0</v>
      </c>
      <c r="L988" s="36">
        <v>91708.99</v>
      </c>
      <c r="M988">
        <v>0</v>
      </c>
      <c r="N988" t="s">
        <v>243</v>
      </c>
      <c r="O988" t="s">
        <v>243</v>
      </c>
      <c r="P988" t="s">
        <v>198</v>
      </c>
      <c r="Q988">
        <v>1</v>
      </c>
      <c r="R988" s="116">
        <f t="shared" si="105"/>
        <v>91708.99</v>
      </c>
      <c r="S988">
        <f t="shared" si="106"/>
        <v>639211.66029999999</v>
      </c>
      <c r="T988" t="str">
        <f t="shared" si="107"/>
        <v>20014108530VME</v>
      </c>
      <c r="U988" t="str">
        <f t="shared" si="108"/>
        <v>24108530VME</v>
      </c>
      <c r="V988" t="str">
        <f t="shared" si="109"/>
        <v>241085TDVME</v>
      </c>
      <c r="W988" t="str">
        <f t="shared" si="110"/>
        <v>200141085TDVME</v>
      </c>
      <c r="X988" t="str">
        <f t="shared" si="111"/>
        <v>0VME</v>
      </c>
    </row>
    <row r="989" spans="3:24" hidden="1" x14ac:dyDescent="0.2">
      <c r="C989">
        <v>2001</v>
      </c>
      <c r="D989" t="s">
        <v>199</v>
      </c>
      <c r="E989" t="s">
        <v>200</v>
      </c>
      <c r="F989" t="s">
        <v>243</v>
      </c>
      <c r="G989" s="1">
        <v>41085</v>
      </c>
      <c r="H989" t="s">
        <v>204</v>
      </c>
      <c r="I989">
        <v>34</v>
      </c>
      <c r="J989">
        <v>6.85</v>
      </c>
      <c r="K989" s="36">
        <v>24553.07</v>
      </c>
      <c r="L989" s="36">
        <v>0</v>
      </c>
      <c r="M989">
        <v>0</v>
      </c>
      <c r="N989" t="s">
        <v>243</v>
      </c>
      <c r="O989" t="s">
        <v>243</v>
      </c>
      <c r="P989" t="s">
        <v>198</v>
      </c>
      <c r="Q989">
        <v>1</v>
      </c>
      <c r="R989" s="116">
        <f t="shared" si="105"/>
        <v>24553.07</v>
      </c>
      <c r="S989">
        <f t="shared" si="106"/>
        <v>168188.52949999998</v>
      </c>
      <c r="T989" t="str">
        <f t="shared" si="107"/>
        <v>20014108530CME</v>
      </c>
      <c r="U989" t="str">
        <f t="shared" si="108"/>
        <v>24108530CME</v>
      </c>
      <c r="V989" t="str">
        <f t="shared" si="109"/>
        <v>241085TDCME</v>
      </c>
      <c r="W989" t="str">
        <f t="shared" si="110"/>
        <v>200141085TDCME</v>
      </c>
      <c r="X989" t="str">
        <f t="shared" si="111"/>
        <v>0CME</v>
      </c>
    </row>
    <row r="990" spans="3:24" hidden="1" x14ac:dyDescent="0.2">
      <c r="C990">
        <v>2002</v>
      </c>
      <c r="D990" t="s">
        <v>199</v>
      </c>
      <c r="E990" t="s">
        <v>200</v>
      </c>
      <c r="F990" t="s">
        <v>626</v>
      </c>
      <c r="G990" s="1">
        <v>41085</v>
      </c>
      <c r="H990" t="s">
        <v>204</v>
      </c>
      <c r="I990">
        <v>34</v>
      </c>
      <c r="J990">
        <v>6.85</v>
      </c>
      <c r="K990" s="36">
        <v>17013.46</v>
      </c>
      <c r="L990" s="36">
        <v>0</v>
      </c>
      <c r="M990">
        <v>0</v>
      </c>
      <c r="N990" t="s">
        <v>243</v>
      </c>
      <c r="O990" t="s">
        <v>243</v>
      </c>
      <c r="P990" t="s">
        <v>198</v>
      </c>
      <c r="Q990">
        <v>1</v>
      </c>
      <c r="R990" s="116">
        <f t="shared" si="105"/>
        <v>17013.46</v>
      </c>
      <c r="S990">
        <f t="shared" si="106"/>
        <v>116542.20099999999</v>
      </c>
      <c r="T990" t="str">
        <f t="shared" si="107"/>
        <v>20024108530CME</v>
      </c>
      <c r="U990" t="str">
        <f t="shared" si="108"/>
        <v>24108530CME</v>
      </c>
      <c r="V990" t="str">
        <f t="shared" si="109"/>
        <v>241085TDCME</v>
      </c>
      <c r="W990" t="str">
        <f t="shared" si="110"/>
        <v>200241085TDCME</v>
      </c>
      <c r="X990" t="str">
        <f t="shared" si="111"/>
        <v>0CME</v>
      </c>
    </row>
    <row r="991" spans="3:24" hidden="1" x14ac:dyDescent="0.2">
      <c r="C991">
        <v>2002</v>
      </c>
      <c r="D991" t="s">
        <v>199</v>
      </c>
      <c r="E991" t="s">
        <v>200</v>
      </c>
      <c r="F991" t="s">
        <v>627</v>
      </c>
      <c r="G991" s="1">
        <v>41085</v>
      </c>
      <c r="H991" t="s">
        <v>202</v>
      </c>
      <c r="I991">
        <v>34</v>
      </c>
      <c r="J991">
        <v>6.97</v>
      </c>
      <c r="K991" s="36">
        <v>0</v>
      </c>
      <c r="L991" s="36">
        <v>15529.25</v>
      </c>
      <c r="M991">
        <v>0</v>
      </c>
      <c r="N991" t="s">
        <v>243</v>
      </c>
      <c r="O991" t="s">
        <v>243</v>
      </c>
      <c r="P991" t="s">
        <v>198</v>
      </c>
      <c r="Q991">
        <v>1</v>
      </c>
      <c r="R991" s="116">
        <f t="shared" si="105"/>
        <v>15529.25</v>
      </c>
      <c r="S991">
        <f t="shared" si="106"/>
        <v>108238.8725</v>
      </c>
      <c r="T991" t="str">
        <f t="shared" si="107"/>
        <v>20024108530VME</v>
      </c>
      <c r="U991" t="str">
        <f t="shared" si="108"/>
        <v>24108530VME</v>
      </c>
      <c r="V991" t="str">
        <f t="shared" si="109"/>
        <v>241085TDVME</v>
      </c>
      <c r="W991" t="str">
        <f t="shared" si="110"/>
        <v>200241085TDVME</v>
      </c>
      <c r="X991" t="str">
        <f t="shared" si="111"/>
        <v>0VME</v>
      </c>
    </row>
    <row r="992" spans="3:24" hidden="1" x14ac:dyDescent="0.2">
      <c r="C992">
        <v>2004</v>
      </c>
      <c r="D992" t="s">
        <v>199</v>
      </c>
      <c r="E992" t="s">
        <v>200</v>
      </c>
      <c r="F992" t="s">
        <v>628</v>
      </c>
      <c r="G992" s="1">
        <v>41085</v>
      </c>
      <c r="H992" t="s">
        <v>204</v>
      </c>
      <c r="I992">
        <v>34</v>
      </c>
      <c r="J992">
        <v>6.85</v>
      </c>
      <c r="K992" s="36">
        <v>2110.11</v>
      </c>
      <c r="L992" s="36">
        <v>0</v>
      </c>
      <c r="M992">
        <v>0</v>
      </c>
      <c r="N992" t="s">
        <v>348</v>
      </c>
      <c r="O992" t="s">
        <v>348</v>
      </c>
      <c r="P992" t="s">
        <v>198</v>
      </c>
      <c r="Q992">
        <v>1</v>
      </c>
      <c r="R992" s="116">
        <f t="shared" si="105"/>
        <v>2110.11</v>
      </c>
      <c r="S992">
        <f t="shared" si="106"/>
        <v>14454.253500000001</v>
      </c>
      <c r="T992" t="str">
        <f t="shared" si="107"/>
        <v>20044108530CME</v>
      </c>
      <c r="U992" t="str">
        <f t="shared" si="108"/>
        <v>24108530CME</v>
      </c>
      <c r="V992" t="str">
        <f t="shared" si="109"/>
        <v>241085TDCME</v>
      </c>
      <c r="W992" t="str">
        <f t="shared" si="110"/>
        <v>200441085TDCME</v>
      </c>
      <c r="X992" t="str">
        <f t="shared" si="111"/>
        <v>0CME</v>
      </c>
    </row>
    <row r="993" spans="3:24" hidden="1" x14ac:dyDescent="0.2">
      <c r="C993">
        <v>2004</v>
      </c>
      <c r="D993" t="s">
        <v>199</v>
      </c>
      <c r="E993" t="s">
        <v>200</v>
      </c>
      <c r="F993" t="s">
        <v>629</v>
      </c>
      <c r="G993" s="1">
        <v>41085</v>
      </c>
      <c r="H993" t="s">
        <v>202</v>
      </c>
      <c r="I993">
        <v>34</v>
      </c>
      <c r="J993">
        <v>6.97</v>
      </c>
      <c r="K993" s="36">
        <v>0</v>
      </c>
      <c r="L993" s="36">
        <v>6949.9</v>
      </c>
      <c r="M993">
        <v>0</v>
      </c>
      <c r="N993" t="s">
        <v>348</v>
      </c>
      <c r="O993" t="s">
        <v>348</v>
      </c>
      <c r="P993" t="s">
        <v>198</v>
      </c>
      <c r="Q993">
        <v>1</v>
      </c>
      <c r="R993" s="116">
        <f t="shared" si="105"/>
        <v>6949.9</v>
      </c>
      <c r="S993">
        <f t="shared" si="106"/>
        <v>48440.802999999993</v>
      </c>
      <c r="T993" t="str">
        <f t="shared" si="107"/>
        <v>20044108530VME</v>
      </c>
      <c r="U993" t="str">
        <f t="shared" si="108"/>
        <v>24108530VME</v>
      </c>
      <c r="V993" t="str">
        <f t="shared" si="109"/>
        <v>241085TDVME</v>
      </c>
      <c r="W993" t="str">
        <f t="shared" si="110"/>
        <v>200441085TDVME</v>
      </c>
      <c r="X993" t="str">
        <f t="shared" si="111"/>
        <v>0VME</v>
      </c>
    </row>
    <row r="994" spans="3:24" hidden="1" x14ac:dyDescent="0.2">
      <c r="C994">
        <v>2005</v>
      </c>
      <c r="D994" t="s">
        <v>199</v>
      </c>
      <c r="E994" t="s">
        <v>200</v>
      </c>
      <c r="F994" t="s">
        <v>201</v>
      </c>
      <c r="G994" s="1">
        <v>41085</v>
      </c>
      <c r="H994" t="s">
        <v>204</v>
      </c>
      <c r="I994">
        <v>34</v>
      </c>
      <c r="J994">
        <v>6.85</v>
      </c>
      <c r="K994" s="36">
        <v>1248.92</v>
      </c>
      <c r="L994" s="36">
        <v>0</v>
      </c>
      <c r="M994">
        <v>0</v>
      </c>
      <c r="N994" t="s">
        <v>430</v>
      </c>
      <c r="O994" t="s">
        <v>430</v>
      </c>
      <c r="P994" t="s">
        <v>198</v>
      </c>
      <c r="Q994">
        <v>1</v>
      </c>
      <c r="R994" s="116">
        <f t="shared" si="105"/>
        <v>1248.92</v>
      </c>
      <c r="S994">
        <f t="shared" si="106"/>
        <v>8555.1020000000008</v>
      </c>
      <c r="T994" t="str">
        <f t="shared" si="107"/>
        <v>20054108530CME</v>
      </c>
      <c r="U994" t="str">
        <f t="shared" si="108"/>
        <v>24108530CME</v>
      </c>
      <c r="V994" t="str">
        <f t="shared" si="109"/>
        <v>241085TDCME</v>
      </c>
      <c r="W994" t="str">
        <f t="shared" si="110"/>
        <v>200541085TDCME</v>
      </c>
      <c r="X994" t="str">
        <f t="shared" si="111"/>
        <v>0CME</v>
      </c>
    </row>
    <row r="995" spans="3:24" hidden="1" x14ac:dyDescent="0.2">
      <c r="C995">
        <v>2005</v>
      </c>
      <c r="D995" t="s">
        <v>199</v>
      </c>
      <c r="E995" t="s">
        <v>200</v>
      </c>
      <c r="F995" t="s">
        <v>214</v>
      </c>
      <c r="G995" s="1">
        <v>41085</v>
      </c>
      <c r="H995" t="s">
        <v>202</v>
      </c>
      <c r="I995">
        <v>34</v>
      </c>
      <c r="J995">
        <v>6.97</v>
      </c>
      <c r="K995" s="36">
        <v>0</v>
      </c>
      <c r="L995" s="36">
        <v>3180.33</v>
      </c>
      <c r="M995">
        <v>0</v>
      </c>
      <c r="N995" t="s">
        <v>430</v>
      </c>
      <c r="O995" t="s">
        <v>430</v>
      </c>
      <c r="P995" t="s">
        <v>198</v>
      </c>
      <c r="Q995">
        <v>1</v>
      </c>
      <c r="R995" s="116">
        <f t="shared" si="105"/>
        <v>3180.33</v>
      </c>
      <c r="S995">
        <f t="shared" si="106"/>
        <v>22166.900099999999</v>
      </c>
      <c r="T995" t="str">
        <f t="shared" si="107"/>
        <v>20054108530VME</v>
      </c>
      <c r="U995" t="str">
        <f t="shared" si="108"/>
        <v>24108530VME</v>
      </c>
      <c r="V995" t="str">
        <f t="shared" si="109"/>
        <v>241085TDVME</v>
      </c>
      <c r="W995" t="str">
        <f t="shared" si="110"/>
        <v>200541085TDVME</v>
      </c>
      <c r="X995" t="str">
        <f t="shared" si="111"/>
        <v>0VME</v>
      </c>
    </row>
    <row r="996" spans="3:24" hidden="1" x14ac:dyDescent="0.2">
      <c r="C996">
        <v>2006</v>
      </c>
      <c r="D996" t="s">
        <v>199</v>
      </c>
      <c r="E996" t="s">
        <v>200</v>
      </c>
      <c r="F996" t="s">
        <v>703</v>
      </c>
      <c r="G996" s="1">
        <v>41085</v>
      </c>
      <c r="H996" t="s">
        <v>204</v>
      </c>
      <c r="I996">
        <v>34</v>
      </c>
      <c r="J996">
        <v>6.85</v>
      </c>
      <c r="K996" s="36">
        <v>3421.46</v>
      </c>
      <c r="L996" s="36">
        <v>0</v>
      </c>
      <c r="M996">
        <v>0</v>
      </c>
      <c r="N996" t="s">
        <v>198</v>
      </c>
      <c r="O996" t="s">
        <v>198</v>
      </c>
      <c r="P996" t="s">
        <v>198</v>
      </c>
      <c r="Q996">
        <v>1</v>
      </c>
      <c r="R996" s="116">
        <f t="shared" si="105"/>
        <v>3421.46</v>
      </c>
      <c r="S996">
        <f t="shared" si="106"/>
        <v>23437.001</v>
      </c>
      <c r="T996" t="str">
        <f t="shared" si="107"/>
        <v>20064108530CME</v>
      </c>
      <c r="U996" t="str">
        <f t="shared" si="108"/>
        <v>24108530CME</v>
      </c>
      <c r="V996" t="str">
        <f t="shared" si="109"/>
        <v>241085TDCME</v>
      </c>
      <c r="W996" t="str">
        <f t="shared" si="110"/>
        <v>200641085TDCME</v>
      </c>
      <c r="X996" t="str">
        <f t="shared" si="111"/>
        <v>0CME</v>
      </c>
    </row>
    <row r="997" spans="3:24" hidden="1" x14ac:dyDescent="0.2">
      <c r="C997">
        <v>2006</v>
      </c>
      <c r="D997" t="s">
        <v>199</v>
      </c>
      <c r="E997" t="s">
        <v>200</v>
      </c>
      <c r="F997" t="s">
        <v>704</v>
      </c>
      <c r="G997" s="1">
        <v>41085</v>
      </c>
      <c r="H997" t="s">
        <v>202</v>
      </c>
      <c r="I997">
        <v>34</v>
      </c>
      <c r="J997">
        <v>6.97</v>
      </c>
      <c r="K997" s="36">
        <v>0</v>
      </c>
      <c r="L997" s="36">
        <v>1844.13</v>
      </c>
      <c r="M997">
        <v>0</v>
      </c>
      <c r="N997" t="s">
        <v>198</v>
      </c>
      <c r="O997" t="s">
        <v>198</v>
      </c>
      <c r="P997" t="s">
        <v>198</v>
      </c>
      <c r="Q997">
        <v>1</v>
      </c>
      <c r="R997" s="116">
        <f t="shared" si="105"/>
        <v>1844.13</v>
      </c>
      <c r="S997">
        <f t="shared" si="106"/>
        <v>12853.5861</v>
      </c>
      <c r="T997" t="str">
        <f t="shared" si="107"/>
        <v>20064108530VME</v>
      </c>
      <c r="U997" t="str">
        <f t="shared" si="108"/>
        <v>24108530VME</v>
      </c>
      <c r="V997" t="str">
        <f t="shared" si="109"/>
        <v>241085TDVME</v>
      </c>
      <c r="W997" t="str">
        <f t="shared" si="110"/>
        <v>200641085TDVME</v>
      </c>
      <c r="X997" t="str">
        <f t="shared" si="111"/>
        <v>0VME</v>
      </c>
    </row>
    <row r="998" spans="3:24" hidden="1" x14ac:dyDescent="0.2">
      <c r="C998">
        <v>2007</v>
      </c>
      <c r="D998" t="s">
        <v>199</v>
      </c>
      <c r="E998" t="s">
        <v>200</v>
      </c>
      <c r="F998" t="s">
        <v>201</v>
      </c>
      <c r="G998" s="1">
        <v>41085</v>
      </c>
      <c r="H998" t="s">
        <v>204</v>
      </c>
      <c r="I998">
        <v>34</v>
      </c>
      <c r="J998">
        <v>6.85</v>
      </c>
      <c r="K998" s="36">
        <v>94.25</v>
      </c>
      <c r="L998" s="36">
        <v>0</v>
      </c>
      <c r="M998">
        <v>0</v>
      </c>
      <c r="N998" t="s">
        <v>453</v>
      </c>
      <c r="O998" t="s">
        <v>453</v>
      </c>
      <c r="P998" t="s">
        <v>198</v>
      </c>
      <c r="Q998">
        <v>1</v>
      </c>
      <c r="R998" s="116">
        <f t="shared" si="105"/>
        <v>94.25</v>
      </c>
      <c r="S998">
        <f t="shared" si="106"/>
        <v>645.61249999999995</v>
      </c>
      <c r="T998" t="str">
        <f t="shared" si="107"/>
        <v>20074108530CME</v>
      </c>
      <c r="U998" t="str">
        <f t="shared" si="108"/>
        <v>24108530CME</v>
      </c>
      <c r="V998" t="str">
        <f t="shared" si="109"/>
        <v>241085TDCME</v>
      </c>
      <c r="W998" t="str">
        <f t="shared" si="110"/>
        <v>200741085TDCME</v>
      </c>
      <c r="X998" t="str">
        <f t="shared" si="111"/>
        <v>0CME</v>
      </c>
    </row>
    <row r="999" spans="3:24" hidden="1" x14ac:dyDescent="0.2">
      <c r="C999">
        <v>2007</v>
      </c>
      <c r="D999" t="s">
        <v>199</v>
      </c>
      <c r="E999" t="s">
        <v>200</v>
      </c>
      <c r="F999" t="s">
        <v>214</v>
      </c>
      <c r="G999" s="1">
        <v>41085</v>
      </c>
      <c r="H999" t="s">
        <v>202</v>
      </c>
      <c r="I999">
        <v>34</v>
      </c>
      <c r="J999">
        <v>6.97</v>
      </c>
      <c r="K999" s="36">
        <v>0</v>
      </c>
      <c r="L999" s="36">
        <v>365.5</v>
      </c>
      <c r="M999">
        <v>0</v>
      </c>
      <c r="N999" t="s">
        <v>453</v>
      </c>
      <c r="O999" t="s">
        <v>453</v>
      </c>
      <c r="P999" t="s">
        <v>198</v>
      </c>
      <c r="Q999">
        <v>1</v>
      </c>
      <c r="R999" s="116">
        <f t="shared" si="105"/>
        <v>365.5</v>
      </c>
      <c r="S999">
        <f t="shared" si="106"/>
        <v>2547.5349999999999</v>
      </c>
      <c r="T999" t="str">
        <f t="shared" si="107"/>
        <v>20074108530VME</v>
      </c>
      <c r="U999" t="str">
        <f t="shared" si="108"/>
        <v>24108530VME</v>
      </c>
      <c r="V999" t="str">
        <f t="shared" si="109"/>
        <v>241085TDVME</v>
      </c>
      <c r="W999" t="str">
        <f t="shared" si="110"/>
        <v>200741085TDVME</v>
      </c>
      <c r="X999" t="str">
        <f t="shared" si="111"/>
        <v>0VME</v>
      </c>
    </row>
    <row r="1000" spans="3:24" hidden="1" x14ac:dyDescent="0.2">
      <c r="C1000">
        <v>2007</v>
      </c>
      <c r="D1000" t="s">
        <v>199</v>
      </c>
      <c r="E1000" t="s">
        <v>200</v>
      </c>
      <c r="F1000" t="s">
        <v>201</v>
      </c>
      <c r="G1000" s="1">
        <v>41085</v>
      </c>
      <c r="H1000" t="s">
        <v>202</v>
      </c>
      <c r="I1000">
        <v>34</v>
      </c>
      <c r="J1000">
        <v>6.97</v>
      </c>
      <c r="K1000" s="36">
        <v>0</v>
      </c>
      <c r="L1000" s="36">
        <v>346</v>
      </c>
      <c r="M1000">
        <v>0</v>
      </c>
      <c r="N1000" t="s">
        <v>453</v>
      </c>
      <c r="O1000" t="s">
        <v>453</v>
      </c>
      <c r="P1000" t="s">
        <v>473</v>
      </c>
      <c r="Q1000">
        <v>1</v>
      </c>
      <c r="R1000" s="116">
        <f t="shared" si="105"/>
        <v>346</v>
      </c>
      <c r="S1000">
        <f t="shared" si="106"/>
        <v>2411.62</v>
      </c>
      <c r="T1000" t="str">
        <f t="shared" si="107"/>
        <v>20074108530VME</v>
      </c>
      <c r="U1000" t="str">
        <f t="shared" si="108"/>
        <v>24108530VME</v>
      </c>
      <c r="V1000" t="str">
        <f t="shared" si="109"/>
        <v>241085TDVME</v>
      </c>
      <c r="W1000" t="str">
        <f t="shared" si="110"/>
        <v>200741085TDVME</v>
      </c>
      <c r="X1000" t="str">
        <f t="shared" si="111"/>
        <v>0VME</v>
      </c>
    </row>
    <row r="1001" spans="3:24" hidden="1" x14ac:dyDescent="0.2">
      <c r="C1001">
        <v>2009</v>
      </c>
      <c r="D1001" t="s">
        <v>199</v>
      </c>
      <c r="E1001" t="s">
        <v>200</v>
      </c>
      <c r="F1001" t="s">
        <v>705</v>
      </c>
      <c r="G1001" s="1">
        <v>41085</v>
      </c>
      <c r="H1001" t="s">
        <v>204</v>
      </c>
      <c r="I1001">
        <v>34</v>
      </c>
      <c r="J1001">
        <v>6.85</v>
      </c>
      <c r="K1001" s="36">
        <v>125.27</v>
      </c>
      <c r="L1001" s="36">
        <v>0</v>
      </c>
      <c r="M1001">
        <v>0</v>
      </c>
      <c r="N1001" t="s">
        <v>590</v>
      </c>
      <c r="O1001" t="s">
        <v>590</v>
      </c>
      <c r="P1001" t="s">
        <v>198</v>
      </c>
      <c r="Q1001">
        <v>1</v>
      </c>
      <c r="R1001" s="116">
        <f t="shared" si="105"/>
        <v>125.27</v>
      </c>
      <c r="S1001">
        <f t="shared" si="106"/>
        <v>858.09949999999992</v>
      </c>
      <c r="T1001" t="str">
        <f t="shared" si="107"/>
        <v>20094108530CME</v>
      </c>
      <c r="U1001" t="str">
        <f t="shared" si="108"/>
        <v>24108530CME</v>
      </c>
      <c r="V1001" t="str">
        <f t="shared" si="109"/>
        <v>241085TDCME</v>
      </c>
      <c r="W1001" t="str">
        <f t="shared" si="110"/>
        <v>200941085TDCME</v>
      </c>
      <c r="X1001" t="str">
        <f t="shared" si="111"/>
        <v>0CME</v>
      </c>
    </row>
    <row r="1002" spans="3:24" hidden="1" x14ac:dyDescent="0.2">
      <c r="C1002">
        <v>2009</v>
      </c>
      <c r="D1002" t="s">
        <v>199</v>
      </c>
      <c r="E1002" t="s">
        <v>200</v>
      </c>
      <c r="F1002" t="s">
        <v>706</v>
      </c>
      <c r="G1002" s="1">
        <v>41085</v>
      </c>
      <c r="H1002" t="s">
        <v>202</v>
      </c>
      <c r="I1002">
        <v>34</v>
      </c>
      <c r="J1002">
        <v>6.94</v>
      </c>
      <c r="K1002" s="36">
        <v>0</v>
      </c>
      <c r="L1002" s="36">
        <v>1442.33</v>
      </c>
      <c r="M1002">
        <v>0</v>
      </c>
      <c r="N1002" t="s">
        <v>590</v>
      </c>
      <c r="O1002" t="s">
        <v>590</v>
      </c>
      <c r="P1002" t="s">
        <v>198</v>
      </c>
      <c r="Q1002">
        <v>1</v>
      </c>
      <c r="R1002" s="116">
        <f t="shared" si="105"/>
        <v>1442.33</v>
      </c>
      <c r="S1002">
        <f t="shared" si="106"/>
        <v>10009.770200000001</v>
      </c>
      <c r="T1002" t="str">
        <f t="shared" si="107"/>
        <v>20094108530VME</v>
      </c>
      <c r="U1002" t="str">
        <f t="shared" si="108"/>
        <v>24108530VME</v>
      </c>
      <c r="V1002" t="str">
        <f t="shared" si="109"/>
        <v>241085TDVME</v>
      </c>
      <c r="W1002" t="str">
        <f t="shared" si="110"/>
        <v>200941085TDVME</v>
      </c>
      <c r="X1002" t="str">
        <f t="shared" si="111"/>
        <v>0VME</v>
      </c>
    </row>
    <row r="1003" spans="3:24" hidden="1" x14ac:dyDescent="0.2">
      <c r="C1003">
        <v>2012</v>
      </c>
      <c r="D1003" t="s">
        <v>199</v>
      </c>
      <c r="E1003" t="s">
        <v>200</v>
      </c>
      <c r="F1003" t="s">
        <v>1070</v>
      </c>
      <c r="G1003" s="1">
        <v>41085</v>
      </c>
      <c r="H1003" t="s">
        <v>202</v>
      </c>
      <c r="I1003">
        <v>34</v>
      </c>
      <c r="J1003">
        <v>6.96</v>
      </c>
      <c r="K1003" s="36">
        <v>0</v>
      </c>
      <c r="L1003" s="36">
        <v>309.45999999999998</v>
      </c>
      <c r="M1003">
        <v>0</v>
      </c>
      <c r="N1003" t="s">
        <v>607</v>
      </c>
      <c r="O1003" t="s">
        <v>607</v>
      </c>
      <c r="P1003" t="s">
        <v>198</v>
      </c>
      <c r="Q1003">
        <v>1</v>
      </c>
      <c r="R1003" s="116">
        <f t="shared" si="105"/>
        <v>309.45999999999998</v>
      </c>
      <c r="S1003">
        <f t="shared" si="106"/>
        <v>2153.8415999999997</v>
      </c>
      <c r="T1003" t="str">
        <f t="shared" si="107"/>
        <v>20124108530VME</v>
      </c>
      <c r="U1003" t="str">
        <f t="shared" si="108"/>
        <v>24108530VME</v>
      </c>
      <c r="V1003" t="str">
        <f t="shared" si="109"/>
        <v>241085TDVME</v>
      </c>
      <c r="W1003" t="str">
        <f t="shared" si="110"/>
        <v>201241085TDVME</v>
      </c>
      <c r="X1003" t="str">
        <f t="shared" si="111"/>
        <v>0VME</v>
      </c>
    </row>
    <row r="1004" spans="3:24" hidden="1" x14ac:dyDescent="0.2">
      <c r="C1004">
        <v>2012</v>
      </c>
      <c r="D1004" t="s">
        <v>199</v>
      </c>
      <c r="E1004" t="s">
        <v>200</v>
      </c>
      <c r="F1004" t="s">
        <v>1071</v>
      </c>
      <c r="G1004" s="1">
        <v>41085</v>
      </c>
      <c r="H1004" t="s">
        <v>202</v>
      </c>
      <c r="I1004">
        <v>34</v>
      </c>
      <c r="J1004">
        <v>6.96</v>
      </c>
      <c r="K1004" s="36">
        <v>0</v>
      </c>
      <c r="L1004" s="36">
        <v>21.67</v>
      </c>
      <c r="M1004">
        <v>0</v>
      </c>
      <c r="N1004" t="s">
        <v>607</v>
      </c>
      <c r="O1004" t="s">
        <v>607</v>
      </c>
      <c r="P1004" t="s">
        <v>198</v>
      </c>
      <c r="Q1004">
        <v>1</v>
      </c>
      <c r="R1004" s="116">
        <f t="shared" si="105"/>
        <v>21.67</v>
      </c>
      <c r="S1004">
        <f t="shared" si="106"/>
        <v>150.82320000000001</v>
      </c>
      <c r="T1004" t="str">
        <f t="shared" si="107"/>
        <v>20124108530VME</v>
      </c>
      <c r="U1004" t="str">
        <f t="shared" si="108"/>
        <v>24108530VME</v>
      </c>
      <c r="V1004" t="str">
        <f t="shared" si="109"/>
        <v>241085TDVME</v>
      </c>
      <c r="W1004" t="str">
        <f t="shared" si="110"/>
        <v>201241085TDVME</v>
      </c>
      <c r="X1004" t="str">
        <f t="shared" si="111"/>
        <v>0VME</v>
      </c>
    </row>
    <row r="1005" spans="3:24" hidden="1" x14ac:dyDescent="0.2">
      <c r="C1005">
        <v>2012</v>
      </c>
      <c r="D1005" t="s">
        <v>199</v>
      </c>
      <c r="E1005" t="s">
        <v>200</v>
      </c>
      <c r="F1005" t="s">
        <v>1072</v>
      </c>
      <c r="G1005" s="1">
        <v>41085</v>
      </c>
      <c r="H1005" t="s">
        <v>204</v>
      </c>
      <c r="I1005">
        <v>34</v>
      </c>
      <c r="J1005">
        <v>6.86</v>
      </c>
      <c r="K1005" s="36">
        <v>50</v>
      </c>
      <c r="L1005" s="36">
        <v>0</v>
      </c>
      <c r="M1005">
        <v>0</v>
      </c>
      <c r="N1005" t="s">
        <v>607</v>
      </c>
      <c r="O1005" t="s">
        <v>607</v>
      </c>
      <c r="P1005" t="s">
        <v>198</v>
      </c>
      <c r="Q1005">
        <v>1</v>
      </c>
      <c r="R1005" s="116">
        <f t="shared" si="105"/>
        <v>50</v>
      </c>
      <c r="S1005">
        <f t="shared" si="106"/>
        <v>343</v>
      </c>
      <c r="T1005" t="str">
        <f t="shared" si="107"/>
        <v>20124108530CME</v>
      </c>
      <c r="U1005" t="str">
        <f t="shared" si="108"/>
        <v>24108530CME</v>
      </c>
      <c r="V1005" t="str">
        <f t="shared" si="109"/>
        <v>241085TDCME</v>
      </c>
      <c r="W1005" t="str">
        <f t="shared" si="110"/>
        <v>201241085TDCME</v>
      </c>
      <c r="X1005" t="str">
        <f t="shared" si="111"/>
        <v>0CME</v>
      </c>
    </row>
    <row r="1006" spans="3:24" hidden="1" x14ac:dyDescent="0.2">
      <c r="C1006">
        <v>2012</v>
      </c>
      <c r="D1006" t="s">
        <v>199</v>
      </c>
      <c r="E1006" t="s">
        <v>200</v>
      </c>
      <c r="F1006" t="s">
        <v>1073</v>
      </c>
      <c r="G1006" s="1">
        <v>41085</v>
      </c>
      <c r="H1006" t="s">
        <v>202</v>
      </c>
      <c r="I1006">
        <v>34</v>
      </c>
      <c r="J1006">
        <v>6.96</v>
      </c>
      <c r="K1006" s="36">
        <v>0</v>
      </c>
      <c r="L1006" s="36">
        <v>143.68</v>
      </c>
      <c r="M1006">
        <v>0</v>
      </c>
      <c r="N1006" t="s">
        <v>607</v>
      </c>
      <c r="O1006" t="s">
        <v>607</v>
      </c>
      <c r="P1006" t="s">
        <v>198</v>
      </c>
      <c r="Q1006">
        <v>1</v>
      </c>
      <c r="R1006" s="116">
        <f t="shared" si="105"/>
        <v>143.68</v>
      </c>
      <c r="S1006">
        <f t="shared" si="106"/>
        <v>1000.0128000000001</v>
      </c>
      <c r="T1006" t="str">
        <f t="shared" si="107"/>
        <v>20124108530VME</v>
      </c>
      <c r="U1006" t="str">
        <f t="shared" si="108"/>
        <v>24108530VME</v>
      </c>
      <c r="V1006" t="str">
        <f t="shared" si="109"/>
        <v>241085TDVME</v>
      </c>
      <c r="W1006" t="str">
        <f t="shared" si="110"/>
        <v>201241085TDVME</v>
      </c>
      <c r="X1006" t="str">
        <f t="shared" si="111"/>
        <v>0VME</v>
      </c>
    </row>
    <row r="1007" spans="3:24" hidden="1" x14ac:dyDescent="0.2">
      <c r="C1007">
        <v>2012</v>
      </c>
      <c r="D1007" t="s">
        <v>199</v>
      </c>
      <c r="E1007" t="s">
        <v>200</v>
      </c>
      <c r="F1007" t="s">
        <v>1074</v>
      </c>
      <c r="G1007" s="1">
        <v>41085</v>
      </c>
      <c r="H1007" t="s">
        <v>204</v>
      </c>
      <c r="I1007">
        <v>34</v>
      </c>
      <c r="J1007">
        <v>6.86</v>
      </c>
      <c r="K1007" s="36">
        <v>0.66</v>
      </c>
      <c r="L1007" s="36">
        <v>0</v>
      </c>
      <c r="M1007">
        <v>0</v>
      </c>
      <c r="N1007" t="s">
        <v>607</v>
      </c>
      <c r="O1007" t="s">
        <v>607</v>
      </c>
      <c r="P1007" t="s">
        <v>198</v>
      </c>
      <c r="Q1007">
        <v>1</v>
      </c>
      <c r="R1007" s="116">
        <f t="shared" si="105"/>
        <v>0.66</v>
      </c>
      <c r="S1007">
        <f t="shared" si="106"/>
        <v>4.5276000000000005</v>
      </c>
      <c r="T1007" t="str">
        <f t="shared" si="107"/>
        <v>20124108530CME</v>
      </c>
      <c r="U1007" t="str">
        <f t="shared" si="108"/>
        <v>24108530CME</v>
      </c>
      <c r="V1007" t="str">
        <f t="shared" si="109"/>
        <v>241085TDCME</v>
      </c>
      <c r="W1007" t="str">
        <f t="shared" si="110"/>
        <v>201241085TDCME</v>
      </c>
      <c r="X1007" t="str">
        <f t="shared" si="111"/>
        <v>0CME</v>
      </c>
    </row>
    <row r="1008" spans="3:24" hidden="1" x14ac:dyDescent="0.2">
      <c r="C1008">
        <v>2012</v>
      </c>
      <c r="D1008" t="s">
        <v>199</v>
      </c>
      <c r="E1008" t="s">
        <v>200</v>
      </c>
      <c r="F1008" t="s">
        <v>1075</v>
      </c>
      <c r="G1008" s="1">
        <v>41085</v>
      </c>
      <c r="H1008" t="s">
        <v>202</v>
      </c>
      <c r="I1008">
        <v>34</v>
      </c>
      <c r="J1008">
        <v>6.96</v>
      </c>
      <c r="K1008" s="36">
        <v>0</v>
      </c>
      <c r="L1008" s="36">
        <v>21.67</v>
      </c>
      <c r="M1008">
        <v>0</v>
      </c>
      <c r="N1008" t="s">
        <v>607</v>
      </c>
      <c r="O1008" t="s">
        <v>607</v>
      </c>
      <c r="P1008" t="s">
        <v>198</v>
      </c>
      <c r="Q1008">
        <v>1</v>
      </c>
      <c r="R1008" s="116">
        <f t="shared" si="105"/>
        <v>21.67</v>
      </c>
      <c r="S1008">
        <f t="shared" si="106"/>
        <v>150.82320000000001</v>
      </c>
      <c r="T1008" t="str">
        <f t="shared" si="107"/>
        <v>20124108530VME</v>
      </c>
      <c r="U1008" t="str">
        <f t="shared" si="108"/>
        <v>24108530VME</v>
      </c>
      <c r="V1008" t="str">
        <f t="shared" si="109"/>
        <v>241085TDVME</v>
      </c>
      <c r="W1008" t="str">
        <f t="shared" si="110"/>
        <v>201241085TDVME</v>
      </c>
      <c r="X1008" t="str">
        <f t="shared" si="111"/>
        <v>0VME</v>
      </c>
    </row>
    <row r="1009" spans="3:24" hidden="1" x14ac:dyDescent="0.2">
      <c r="C1009">
        <v>2012</v>
      </c>
      <c r="D1009" t="s">
        <v>199</v>
      </c>
      <c r="E1009" t="s">
        <v>200</v>
      </c>
      <c r="F1009" t="s">
        <v>1076</v>
      </c>
      <c r="G1009" s="1">
        <v>41085</v>
      </c>
      <c r="H1009" t="s">
        <v>204</v>
      </c>
      <c r="I1009">
        <v>34</v>
      </c>
      <c r="J1009">
        <v>6.86</v>
      </c>
      <c r="K1009" s="36">
        <v>360</v>
      </c>
      <c r="L1009" s="36">
        <v>0</v>
      </c>
      <c r="M1009">
        <v>0</v>
      </c>
      <c r="N1009" t="s">
        <v>607</v>
      </c>
      <c r="O1009" t="s">
        <v>607</v>
      </c>
      <c r="P1009" t="s">
        <v>198</v>
      </c>
      <c r="Q1009">
        <v>1</v>
      </c>
      <c r="R1009" s="116">
        <f t="shared" si="105"/>
        <v>360</v>
      </c>
      <c r="S1009">
        <f t="shared" si="106"/>
        <v>2469.6</v>
      </c>
      <c r="T1009" t="str">
        <f t="shared" si="107"/>
        <v>20124108530CME</v>
      </c>
      <c r="U1009" t="str">
        <f t="shared" si="108"/>
        <v>24108530CME</v>
      </c>
      <c r="V1009" t="str">
        <f t="shared" si="109"/>
        <v>241085TDCME</v>
      </c>
      <c r="W1009" t="str">
        <f t="shared" si="110"/>
        <v>201241085TDCME</v>
      </c>
      <c r="X1009" t="str">
        <f t="shared" si="111"/>
        <v>0CME</v>
      </c>
    </row>
    <row r="1010" spans="3:24" hidden="1" x14ac:dyDescent="0.2">
      <c r="C1010">
        <v>2012</v>
      </c>
      <c r="D1010" t="s">
        <v>199</v>
      </c>
      <c r="E1010" t="s">
        <v>200</v>
      </c>
      <c r="F1010" t="s">
        <v>1077</v>
      </c>
      <c r="G1010" s="1">
        <v>41085</v>
      </c>
      <c r="H1010" t="s">
        <v>202</v>
      </c>
      <c r="I1010">
        <v>34</v>
      </c>
      <c r="J1010">
        <v>6.96</v>
      </c>
      <c r="K1010" s="36">
        <v>0</v>
      </c>
      <c r="L1010" s="36">
        <v>21.67</v>
      </c>
      <c r="M1010">
        <v>0</v>
      </c>
      <c r="N1010" t="s">
        <v>607</v>
      </c>
      <c r="O1010" t="s">
        <v>607</v>
      </c>
      <c r="P1010" t="s">
        <v>198</v>
      </c>
      <c r="Q1010">
        <v>1</v>
      </c>
      <c r="R1010" s="116">
        <f t="shared" si="105"/>
        <v>21.67</v>
      </c>
      <c r="S1010">
        <f t="shared" si="106"/>
        <v>150.82320000000001</v>
      </c>
      <c r="T1010" t="str">
        <f t="shared" si="107"/>
        <v>20124108530VME</v>
      </c>
      <c r="U1010" t="str">
        <f t="shared" si="108"/>
        <v>24108530VME</v>
      </c>
      <c r="V1010" t="str">
        <f t="shared" si="109"/>
        <v>241085TDVME</v>
      </c>
      <c r="W1010" t="str">
        <f t="shared" si="110"/>
        <v>201241085TDVME</v>
      </c>
      <c r="X1010" t="str">
        <f t="shared" si="111"/>
        <v>0VME</v>
      </c>
    </row>
    <row r="1011" spans="3:24" hidden="1" x14ac:dyDescent="0.2">
      <c r="C1011">
        <v>2012</v>
      </c>
      <c r="D1011" t="s">
        <v>199</v>
      </c>
      <c r="E1011" t="s">
        <v>200</v>
      </c>
      <c r="F1011" t="s">
        <v>1078</v>
      </c>
      <c r="G1011" s="1">
        <v>41085</v>
      </c>
      <c r="H1011" t="s">
        <v>202</v>
      </c>
      <c r="I1011">
        <v>34</v>
      </c>
      <c r="J1011">
        <v>6.96</v>
      </c>
      <c r="K1011" s="36">
        <v>0</v>
      </c>
      <c r="L1011" s="36">
        <v>305.48</v>
      </c>
      <c r="M1011">
        <v>0</v>
      </c>
      <c r="N1011" t="s">
        <v>607</v>
      </c>
      <c r="O1011" t="s">
        <v>607</v>
      </c>
      <c r="P1011" t="s">
        <v>198</v>
      </c>
      <c r="Q1011">
        <v>1</v>
      </c>
      <c r="R1011" s="116">
        <f t="shared" si="105"/>
        <v>305.48</v>
      </c>
      <c r="S1011">
        <f t="shared" si="106"/>
        <v>2126.1408000000001</v>
      </c>
      <c r="T1011" t="str">
        <f t="shared" si="107"/>
        <v>20124108530VME</v>
      </c>
      <c r="U1011" t="str">
        <f t="shared" si="108"/>
        <v>24108530VME</v>
      </c>
      <c r="V1011" t="str">
        <f t="shared" si="109"/>
        <v>241085TDVME</v>
      </c>
      <c r="W1011" t="str">
        <f t="shared" si="110"/>
        <v>201241085TDVME</v>
      </c>
      <c r="X1011" t="str">
        <f t="shared" si="111"/>
        <v>0VME</v>
      </c>
    </row>
    <row r="1012" spans="3:24" hidden="1" x14ac:dyDescent="0.2">
      <c r="C1012">
        <v>2012</v>
      </c>
      <c r="D1012" t="s">
        <v>199</v>
      </c>
      <c r="E1012" t="s">
        <v>200</v>
      </c>
      <c r="F1012" t="s">
        <v>1079</v>
      </c>
      <c r="G1012" s="1">
        <v>41085</v>
      </c>
      <c r="H1012" t="s">
        <v>202</v>
      </c>
      <c r="I1012">
        <v>34</v>
      </c>
      <c r="J1012">
        <v>6.96</v>
      </c>
      <c r="K1012" s="36">
        <v>0</v>
      </c>
      <c r="L1012" s="36">
        <v>108.33</v>
      </c>
      <c r="M1012">
        <v>0</v>
      </c>
      <c r="N1012" t="s">
        <v>607</v>
      </c>
      <c r="O1012" t="s">
        <v>607</v>
      </c>
      <c r="P1012" t="s">
        <v>198</v>
      </c>
      <c r="Q1012">
        <v>1</v>
      </c>
      <c r="R1012" s="116">
        <f t="shared" si="105"/>
        <v>108.33</v>
      </c>
      <c r="S1012">
        <f t="shared" si="106"/>
        <v>753.97680000000003</v>
      </c>
      <c r="T1012" t="str">
        <f t="shared" si="107"/>
        <v>20124108530VME</v>
      </c>
      <c r="U1012" t="str">
        <f t="shared" si="108"/>
        <v>24108530VME</v>
      </c>
      <c r="V1012" t="str">
        <f t="shared" si="109"/>
        <v>241085TDVME</v>
      </c>
      <c r="W1012" t="str">
        <f t="shared" si="110"/>
        <v>201241085TDVME</v>
      </c>
      <c r="X1012" t="str">
        <f t="shared" si="111"/>
        <v>0VME</v>
      </c>
    </row>
    <row r="1013" spans="3:24" hidden="1" x14ac:dyDescent="0.2">
      <c r="C1013">
        <v>2012</v>
      </c>
      <c r="D1013" t="s">
        <v>199</v>
      </c>
      <c r="E1013" t="s">
        <v>200</v>
      </c>
      <c r="F1013" t="s">
        <v>1080</v>
      </c>
      <c r="G1013" s="1">
        <v>41085</v>
      </c>
      <c r="H1013" t="s">
        <v>202</v>
      </c>
      <c r="I1013">
        <v>34</v>
      </c>
      <c r="J1013">
        <v>6.96</v>
      </c>
      <c r="K1013" s="36">
        <v>0</v>
      </c>
      <c r="L1013" s="36">
        <v>21.67</v>
      </c>
      <c r="M1013">
        <v>0</v>
      </c>
      <c r="N1013" t="s">
        <v>607</v>
      </c>
      <c r="O1013" t="s">
        <v>607</v>
      </c>
      <c r="P1013" t="s">
        <v>198</v>
      </c>
      <c r="Q1013">
        <v>1</v>
      </c>
      <c r="R1013" s="116">
        <f t="shared" si="105"/>
        <v>21.67</v>
      </c>
      <c r="S1013">
        <f t="shared" si="106"/>
        <v>150.82320000000001</v>
      </c>
      <c r="T1013" t="str">
        <f t="shared" si="107"/>
        <v>20124108530VME</v>
      </c>
      <c r="U1013" t="str">
        <f t="shared" si="108"/>
        <v>24108530VME</v>
      </c>
      <c r="V1013" t="str">
        <f t="shared" si="109"/>
        <v>241085TDVME</v>
      </c>
      <c r="W1013" t="str">
        <f t="shared" si="110"/>
        <v>201241085TDVME</v>
      </c>
      <c r="X1013" t="str">
        <f t="shared" si="111"/>
        <v>0VME</v>
      </c>
    </row>
    <row r="1014" spans="3:24" hidden="1" x14ac:dyDescent="0.2">
      <c r="C1014">
        <v>2012</v>
      </c>
      <c r="D1014" t="s">
        <v>199</v>
      </c>
      <c r="E1014" t="s">
        <v>200</v>
      </c>
      <c r="F1014" t="s">
        <v>1081</v>
      </c>
      <c r="G1014" s="1">
        <v>41085</v>
      </c>
      <c r="H1014" t="s">
        <v>202</v>
      </c>
      <c r="I1014">
        <v>34</v>
      </c>
      <c r="J1014">
        <v>6.96</v>
      </c>
      <c r="K1014" s="36">
        <v>0</v>
      </c>
      <c r="L1014" s="36">
        <v>15.34</v>
      </c>
      <c r="M1014">
        <v>0</v>
      </c>
      <c r="N1014" t="s">
        <v>607</v>
      </c>
      <c r="O1014" t="s">
        <v>607</v>
      </c>
      <c r="P1014" t="s">
        <v>198</v>
      </c>
      <c r="Q1014">
        <v>1</v>
      </c>
      <c r="R1014" s="116">
        <f t="shared" si="105"/>
        <v>15.34</v>
      </c>
      <c r="S1014">
        <f t="shared" si="106"/>
        <v>106.7664</v>
      </c>
      <c r="T1014" t="str">
        <f t="shared" si="107"/>
        <v>20124108530VME</v>
      </c>
      <c r="U1014" t="str">
        <f t="shared" si="108"/>
        <v>24108530VME</v>
      </c>
      <c r="V1014" t="str">
        <f t="shared" si="109"/>
        <v>241085TDVME</v>
      </c>
      <c r="W1014" t="str">
        <f t="shared" si="110"/>
        <v>201241085TDVME</v>
      </c>
      <c r="X1014" t="str">
        <f t="shared" si="111"/>
        <v>0VME</v>
      </c>
    </row>
    <row r="1015" spans="3:24" hidden="1" x14ac:dyDescent="0.2">
      <c r="C1015">
        <v>2012</v>
      </c>
      <c r="D1015" t="s">
        <v>199</v>
      </c>
      <c r="E1015" t="s">
        <v>200</v>
      </c>
      <c r="F1015" t="s">
        <v>1082</v>
      </c>
      <c r="G1015" s="1">
        <v>41085</v>
      </c>
      <c r="H1015" t="s">
        <v>204</v>
      </c>
      <c r="I1015">
        <v>34</v>
      </c>
      <c r="J1015">
        <v>6.86</v>
      </c>
      <c r="K1015" s="36">
        <v>2.12</v>
      </c>
      <c r="L1015" s="36">
        <v>0</v>
      </c>
      <c r="M1015">
        <v>0</v>
      </c>
      <c r="N1015" t="s">
        <v>607</v>
      </c>
      <c r="O1015" t="s">
        <v>607</v>
      </c>
      <c r="P1015" t="s">
        <v>198</v>
      </c>
      <c r="Q1015">
        <v>1</v>
      </c>
      <c r="R1015" s="116">
        <f t="shared" si="105"/>
        <v>2.12</v>
      </c>
      <c r="S1015">
        <f t="shared" si="106"/>
        <v>14.543200000000001</v>
      </c>
      <c r="T1015" t="str">
        <f t="shared" si="107"/>
        <v>20124108530CME</v>
      </c>
      <c r="U1015" t="str">
        <f t="shared" si="108"/>
        <v>24108530CME</v>
      </c>
      <c r="V1015" t="str">
        <f t="shared" si="109"/>
        <v>241085TDCME</v>
      </c>
      <c r="W1015" t="str">
        <f t="shared" si="110"/>
        <v>201241085TDCME</v>
      </c>
      <c r="X1015" t="str">
        <f t="shared" si="111"/>
        <v>0CME</v>
      </c>
    </row>
    <row r="1016" spans="3:24" hidden="1" x14ac:dyDescent="0.2">
      <c r="C1016">
        <v>2012</v>
      </c>
      <c r="D1016" t="s">
        <v>199</v>
      </c>
      <c r="E1016" t="s">
        <v>200</v>
      </c>
      <c r="F1016" t="s">
        <v>1083</v>
      </c>
      <c r="G1016" s="1">
        <v>41085</v>
      </c>
      <c r="H1016" t="s">
        <v>202</v>
      </c>
      <c r="I1016">
        <v>34</v>
      </c>
      <c r="J1016">
        <v>6.96</v>
      </c>
      <c r="K1016" s="36">
        <v>0</v>
      </c>
      <c r="L1016" s="36">
        <v>36.11</v>
      </c>
      <c r="M1016">
        <v>0</v>
      </c>
      <c r="N1016" t="s">
        <v>607</v>
      </c>
      <c r="O1016" t="s">
        <v>607</v>
      </c>
      <c r="P1016" t="s">
        <v>198</v>
      </c>
      <c r="Q1016">
        <v>1</v>
      </c>
      <c r="R1016" s="116">
        <f t="shared" si="105"/>
        <v>36.11</v>
      </c>
      <c r="S1016">
        <f t="shared" si="106"/>
        <v>251.32560000000001</v>
      </c>
      <c r="T1016" t="str">
        <f t="shared" si="107"/>
        <v>20124108530VME</v>
      </c>
      <c r="U1016" t="str">
        <f t="shared" si="108"/>
        <v>24108530VME</v>
      </c>
      <c r="V1016" t="str">
        <f t="shared" si="109"/>
        <v>241085TDVME</v>
      </c>
      <c r="W1016" t="str">
        <f t="shared" si="110"/>
        <v>201241085TDVME</v>
      </c>
      <c r="X1016" t="str">
        <f t="shared" si="111"/>
        <v>0VME</v>
      </c>
    </row>
    <row r="1017" spans="3:24" hidden="1" x14ac:dyDescent="0.2">
      <c r="C1017">
        <v>2012</v>
      </c>
      <c r="D1017" t="s">
        <v>199</v>
      </c>
      <c r="E1017" t="s">
        <v>200</v>
      </c>
      <c r="F1017" t="s">
        <v>1084</v>
      </c>
      <c r="G1017" s="1">
        <v>41085</v>
      </c>
      <c r="H1017" t="s">
        <v>204</v>
      </c>
      <c r="I1017">
        <v>34</v>
      </c>
      <c r="J1017">
        <v>6.86</v>
      </c>
      <c r="K1017" s="36">
        <v>36.44</v>
      </c>
      <c r="L1017" s="36">
        <v>0</v>
      </c>
      <c r="M1017">
        <v>0</v>
      </c>
      <c r="N1017" t="s">
        <v>607</v>
      </c>
      <c r="O1017" t="s">
        <v>607</v>
      </c>
      <c r="P1017" t="s">
        <v>198</v>
      </c>
      <c r="Q1017">
        <v>1</v>
      </c>
      <c r="R1017" s="116">
        <f t="shared" si="105"/>
        <v>36.44</v>
      </c>
      <c r="S1017">
        <f t="shared" si="106"/>
        <v>249.97839999999999</v>
      </c>
      <c r="T1017" t="str">
        <f t="shared" si="107"/>
        <v>20124108530CME</v>
      </c>
      <c r="U1017" t="str">
        <f t="shared" si="108"/>
        <v>24108530CME</v>
      </c>
      <c r="V1017" t="str">
        <f t="shared" si="109"/>
        <v>241085TDCME</v>
      </c>
      <c r="W1017" t="str">
        <f t="shared" si="110"/>
        <v>201241085TDCME</v>
      </c>
      <c r="X1017" t="str">
        <f t="shared" si="111"/>
        <v>0CME</v>
      </c>
    </row>
    <row r="1018" spans="3:24" hidden="1" x14ac:dyDescent="0.2">
      <c r="C1018">
        <v>2012</v>
      </c>
      <c r="D1018" t="s">
        <v>199</v>
      </c>
      <c r="E1018" t="s">
        <v>200</v>
      </c>
      <c r="F1018" t="s">
        <v>1085</v>
      </c>
      <c r="G1018" s="1">
        <v>41085</v>
      </c>
      <c r="H1018" t="s">
        <v>202</v>
      </c>
      <c r="I1018">
        <v>34</v>
      </c>
      <c r="J1018">
        <v>6.96</v>
      </c>
      <c r="K1018" s="36">
        <v>0</v>
      </c>
      <c r="L1018" s="36">
        <v>21.67</v>
      </c>
      <c r="M1018">
        <v>0</v>
      </c>
      <c r="N1018" t="s">
        <v>607</v>
      </c>
      <c r="O1018" t="s">
        <v>607</v>
      </c>
      <c r="P1018" t="s">
        <v>198</v>
      </c>
      <c r="Q1018">
        <v>1</v>
      </c>
      <c r="R1018" s="116">
        <f t="shared" si="105"/>
        <v>21.67</v>
      </c>
      <c r="S1018">
        <f t="shared" si="106"/>
        <v>150.82320000000001</v>
      </c>
      <c r="T1018" t="str">
        <f t="shared" si="107"/>
        <v>20124108530VME</v>
      </c>
      <c r="U1018" t="str">
        <f t="shared" si="108"/>
        <v>24108530VME</v>
      </c>
      <c r="V1018" t="str">
        <f t="shared" si="109"/>
        <v>241085TDVME</v>
      </c>
      <c r="W1018" t="str">
        <f t="shared" si="110"/>
        <v>201241085TDVME</v>
      </c>
      <c r="X1018" t="str">
        <f t="shared" si="111"/>
        <v>0VME</v>
      </c>
    </row>
    <row r="1019" spans="3:24" hidden="1" x14ac:dyDescent="0.2">
      <c r="C1019">
        <v>2012</v>
      </c>
      <c r="D1019" t="s">
        <v>199</v>
      </c>
      <c r="E1019" t="s">
        <v>200</v>
      </c>
      <c r="F1019" t="s">
        <v>1086</v>
      </c>
      <c r="G1019" s="1">
        <v>41085</v>
      </c>
      <c r="H1019" t="s">
        <v>202</v>
      </c>
      <c r="I1019">
        <v>34</v>
      </c>
      <c r="J1019">
        <v>6.96</v>
      </c>
      <c r="K1019" s="36">
        <v>0</v>
      </c>
      <c r="L1019" s="36">
        <v>412.62</v>
      </c>
      <c r="M1019">
        <v>0</v>
      </c>
      <c r="N1019" t="s">
        <v>607</v>
      </c>
      <c r="O1019" t="s">
        <v>607</v>
      </c>
      <c r="P1019" t="s">
        <v>198</v>
      </c>
      <c r="Q1019">
        <v>1</v>
      </c>
      <c r="R1019" s="116">
        <f t="shared" si="105"/>
        <v>412.62</v>
      </c>
      <c r="S1019">
        <f t="shared" si="106"/>
        <v>2871.8352</v>
      </c>
      <c r="T1019" t="str">
        <f t="shared" si="107"/>
        <v>20124108530VME</v>
      </c>
      <c r="U1019" t="str">
        <f t="shared" si="108"/>
        <v>24108530VME</v>
      </c>
      <c r="V1019" t="str">
        <f t="shared" si="109"/>
        <v>241085TDVME</v>
      </c>
      <c r="W1019" t="str">
        <f t="shared" si="110"/>
        <v>201241085TDVME</v>
      </c>
      <c r="X1019" t="str">
        <f t="shared" si="111"/>
        <v>0VME</v>
      </c>
    </row>
    <row r="1020" spans="3:24" hidden="1" x14ac:dyDescent="0.2">
      <c r="C1020">
        <v>2012</v>
      </c>
      <c r="D1020" t="s">
        <v>199</v>
      </c>
      <c r="E1020" t="s">
        <v>200</v>
      </c>
      <c r="F1020" t="s">
        <v>1087</v>
      </c>
      <c r="G1020" s="1">
        <v>41085</v>
      </c>
      <c r="H1020" t="s">
        <v>202</v>
      </c>
      <c r="I1020">
        <v>34</v>
      </c>
      <c r="J1020">
        <v>6.96</v>
      </c>
      <c r="K1020" s="36">
        <v>0</v>
      </c>
      <c r="L1020" s="36">
        <v>488.51</v>
      </c>
      <c r="M1020">
        <v>0</v>
      </c>
      <c r="N1020" t="s">
        <v>607</v>
      </c>
      <c r="O1020" t="s">
        <v>607</v>
      </c>
      <c r="P1020" t="s">
        <v>198</v>
      </c>
      <c r="Q1020">
        <v>1</v>
      </c>
      <c r="R1020" s="116">
        <f t="shared" si="105"/>
        <v>488.51</v>
      </c>
      <c r="S1020">
        <f t="shared" si="106"/>
        <v>3400.0295999999998</v>
      </c>
      <c r="T1020" t="str">
        <f t="shared" si="107"/>
        <v>20124108530VME</v>
      </c>
      <c r="U1020" t="str">
        <f t="shared" si="108"/>
        <v>24108530VME</v>
      </c>
      <c r="V1020" t="str">
        <f t="shared" si="109"/>
        <v>241085TDVME</v>
      </c>
      <c r="W1020" t="str">
        <f t="shared" si="110"/>
        <v>201241085TDVME</v>
      </c>
      <c r="X1020" t="str">
        <f t="shared" si="111"/>
        <v>0VME</v>
      </c>
    </row>
    <row r="1021" spans="3:24" hidden="1" x14ac:dyDescent="0.2">
      <c r="C1021">
        <v>3001</v>
      </c>
      <c r="D1021" t="s">
        <v>199</v>
      </c>
      <c r="E1021" t="s">
        <v>200</v>
      </c>
      <c r="F1021" t="s">
        <v>201</v>
      </c>
      <c r="G1021" s="1">
        <v>41085</v>
      </c>
      <c r="H1021" t="s">
        <v>204</v>
      </c>
      <c r="I1021">
        <v>34</v>
      </c>
      <c r="J1021">
        <v>6.87</v>
      </c>
      <c r="K1021" s="36">
        <v>19941.36</v>
      </c>
      <c r="L1021" s="36">
        <v>0</v>
      </c>
      <c r="M1021">
        <v>0</v>
      </c>
      <c r="N1021" t="s">
        <v>495</v>
      </c>
      <c r="O1021" t="s">
        <v>495</v>
      </c>
      <c r="P1021" t="s">
        <v>198</v>
      </c>
      <c r="Q1021">
        <v>1</v>
      </c>
      <c r="R1021" s="116">
        <f t="shared" si="105"/>
        <v>19941.36</v>
      </c>
      <c r="S1021">
        <f t="shared" si="106"/>
        <v>136997.14320000002</v>
      </c>
      <c r="T1021" t="str">
        <f t="shared" si="107"/>
        <v>30014108530CME</v>
      </c>
      <c r="U1021" t="str">
        <f t="shared" si="108"/>
        <v>34108530CME</v>
      </c>
      <c r="V1021" t="str">
        <f t="shared" si="109"/>
        <v>341085TDCME</v>
      </c>
      <c r="W1021" t="str">
        <f t="shared" si="110"/>
        <v>300141085TDCME</v>
      </c>
      <c r="X1021" t="str">
        <f t="shared" si="111"/>
        <v>0CME</v>
      </c>
    </row>
    <row r="1022" spans="3:24" hidden="1" x14ac:dyDescent="0.2">
      <c r="C1022">
        <v>3001</v>
      </c>
      <c r="D1022" t="s">
        <v>199</v>
      </c>
      <c r="E1022" t="s">
        <v>200</v>
      </c>
      <c r="F1022" t="s">
        <v>225</v>
      </c>
      <c r="G1022" s="1">
        <v>41085</v>
      </c>
      <c r="H1022" t="s">
        <v>202</v>
      </c>
      <c r="I1022">
        <v>34</v>
      </c>
      <c r="J1022">
        <v>6.97</v>
      </c>
      <c r="K1022" s="36">
        <v>0</v>
      </c>
      <c r="L1022" s="36">
        <v>26317.62</v>
      </c>
      <c r="M1022">
        <v>0</v>
      </c>
      <c r="N1022" t="s">
        <v>495</v>
      </c>
      <c r="O1022" t="s">
        <v>495</v>
      </c>
      <c r="P1022" t="s">
        <v>198</v>
      </c>
      <c r="Q1022">
        <v>1</v>
      </c>
      <c r="R1022" s="116">
        <f t="shared" si="105"/>
        <v>26317.62</v>
      </c>
      <c r="S1022">
        <f t="shared" si="106"/>
        <v>183433.81139999998</v>
      </c>
      <c r="T1022" t="str">
        <f t="shared" si="107"/>
        <v>30014108530VME</v>
      </c>
      <c r="U1022" t="str">
        <f t="shared" si="108"/>
        <v>34108530VME</v>
      </c>
      <c r="V1022" t="str">
        <f t="shared" si="109"/>
        <v>341085TDVME</v>
      </c>
      <c r="W1022" t="str">
        <f t="shared" si="110"/>
        <v>300141085TDVME</v>
      </c>
      <c r="X1022" t="str">
        <f t="shared" si="111"/>
        <v>0VME</v>
      </c>
    </row>
    <row r="1023" spans="3:24" hidden="1" x14ac:dyDescent="0.2">
      <c r="C1023">
        <v>3001</v>
      </c>
      <c r="D1023" t="s">
        <v>199</v>
      </c>
      <c r="E1023" t="s">
        <v>226</v>
      </c>
      <c r="F1023" t="s">
        <v>214</v>
      </c>
      <c r="G1023" s="1">
        <v>41085</v>
      </c>
      <c r="H1023" t="s">
        <v>204</v>
      </c>
      <c r="I1023">
        <v>34</v>
      </c>
      <c r="J1023">
        <v>6.93</v>
      </c>
      <c r="K1023" s="36">
        <v>1000</v>
      </c>
      <c r="L1023" s="36">
        <v>0</v>
      </c>
      <c r="M1023">
        <v>0</v>
      </c>
      <c r="N1023" t="s">
        <v>495</v>
      </c>
      <c r="O1023" t="s">
        <v>495</v>
      </c>
      <c r="P1023" t="s">
        <v>198</v>
      </c>
      <c r="Q1023">
        <v>1</v>
      </c>
      <c r="R1023" s="116">
        <f t="shared" si="105"/>
        <v>1000</v>
      </c>
      <c r="S1023">
        <f t="shared" si="106"/>
        <v>6930</v>
      </c>
      <c r="T1023" t="str">
        <f t="shared" si="107"/>
        <v>30014108531CME</v>
      </c>
      <c r="U1023" t="str">
        <f t="shared" si="108"/>
        <v>34108531CME</v>
      </c>
      <c r="V1023" t="str">
        <f t="shared" si="109"/>
        <v>341085TDCME</v>
      </c>
      <c r="W1023" t="str">
        <f t="shared" si="110"/>
        <v>300141085TDCME</v>
      </c>
      <c r="X1023" t="str">
        <f t="shared" si="111"/>
        <v>0CME</v>
      </c>
    </row>
    <row r="1024" spans="3:24" hidden="1" x14ac:dyDescent="0.2">
      <c r="C1024">
        <v>3001</v>
      </c>
      <c r="D1024" t="s">
        <v>199</v>
      </c>
      <c r="E1024" t="s">
        <v>200</v>
      </c>
      <c r="F1024" t="s">
        <v>235</v>
      </c>
      <c r="G1024" s="1">
        <v>41085</v>
      </c>
      <c r="H1024" t="s">
        <v>202</v>
      </c>
      <c r="I1024">
        <v>34</v>
      </c>
      <c r="J1024">
        <v>6.97</v>
      </c>
      <c r="K1024" s="36">
        <v>0</v>
      </c>
      <c r="L1024" s="36">
        <v>2227.33</v>
      </c>
      <c r="M1024">
        <v>0</v>
      </c>
      <c r="N1024" t="s">
        <v>607</v>
      </c>
      <c r="O1024" t="s">
        <v>607</v>
      </c>
      <c r="P1024" t="s">
        <v>198</v>
      </c>
      <c r="Q1024">
        <v>1</v>
      </c>
      <c r="R1024" s="116">
        <f t="shared" si="105"/>
        <v>2227.33</v>
      </c>
      <c r="S1024">
        <f t="shared" si="106"/>
        <v>15524.490099999999</v>
      </c>
      <c r="T1024" t="str">
        <f t="shared" si="107"/>
        <v>30014108530VME</v>
      </c>
      <c r="U1024" t="str">
        <f t="shared" si="108"/>
        <v>34108530VME</v>
      </c>
      <c r="V1024" t="str">
        <f t="shared" si="109"/>
        <v>341085TDVME</v>
      </c>
      <c r="W1024" t="str">
        <f t="shared" si="110"/>
        <v>300141085TDVME</v>
      </c>
      <c r="X1024" t="str">
        <f t="shared" si="111"/>
        <v>0VME</v>
      </c>
    </row>
    <row r="1025" spans="3:24" hidden="1" x14ac:dyDescent="0.2">
      <c r="C1025">
        <v>3002</v>
      </c>
      <c r="D1025" t="s">
        <v>199</v>
      </c>
      <c r="E1025" t="s">
        <v>200</v>
      </c>
      <c r="F1025" t="s">
        <v>631</v>
      </c>
      <c r="G1025" s="1">
        <v>41085</v>
      </c>
      <c r="H1025" t="s">
        <v>204</v>
      </c>
      <c r="I1025">
        <v>34</v>
      </c>
      <c r="J1025">
        <v>6.87</v>
      </c>
      <c r="K1025" s="36">
        <v>13777.16</v>
      </c>
      <c r="L1025" s="36">
        <v>0</v>
      </c>
      <c r="M1025">
        <v>0</v>
      </c>
      <c r="N1025" t="s">
        <v>495</v>
      </c>
      <c r="O1025" t="s">
        <v>495</v>
      </c>
      <c r="P1025" t="s">
        <v>198</v>
      </c>
      <c r="Q1025">
        <v>1</v>
      </c>
      <c r="R1025" s="116">
        <f t="shared" si="105"/>
        <v>13777.16</v>
      </c>
      <c r="S1025">
        <f t="shared" si="106"/>
        <v>94649.089200000002</v>
      </c>
      <c r="T1025" t="str">
        <f t="shared" si="107"/>
        <v>30024108530CME</v>
      </c>
      <c r="U1025" t="str">
        <f t="shared" si="108"/>
        <v>34108530CME</v>
      </c>
      <c r="V1025" t="str">
        <f t="shared" si="109"/>
        <v>341085TDCME</v>
      </c>
      <c r="W1025" t="str">
        <f t="shared" si="110"/>
        <v>300241085TDCME</v>
      </c>
      <c r="X1025" t="str">
        <f t="shared" si="111"/>
        <v>0CME</v>
      </c>
    </row>
    <row r="1026" spans="3:24" hidden="1" x14ac:dyDescent="0.2">
      <c r="C1026">
        <v>3002</v>
      </c>
      <c r="D1026" t="s">
        <v>199</v>
      </c>
      <c r="E1026" t="s">
        <v>200</v>
      </c>
      <c r="F1026" t="s">
        <v>632</v>
      </c>
      <c r="G1026" s="1">
        <v>41085</v>
      </c>
      <c r="H1026" t="s">
        <v>202</v>
      </c>
      <c r="I1026">
        <v>34</v>
      </c>
      <c r="J1026">
        <v>6.97</v>
      </c>
      <c r="K1026" s="36">
        <v>0</v>
      </c>
      <c r="L1026" s="36">
        <v>29832.48</v>
      </c>
      <c r="M1026">
        <v>0</v>
      </c>
      <c r="N1026" t="s">
        <v>495</v>
      </c>
      <c r="O1026" t="s">
        <v>495</v>
      </c>
      <c r="P1026" t="s">
        <v>198</v>
      </c>
      <c r="Q1026">
        <v>1</v>
      </c>
      <c r="R1026" s="116">
        <f t="shared" si="105"/>
        <v>29832.48</v>
      </c>
      <c r="S1026">
        <f t="shared" si="106"/>
        <v>207932.38559999998</v>
      </c>
      <c r="T1026" t="str">
        <f t="shared" si="107"/>
        <v>30024108530VME</v>
      </c>
      <c r="U1026" t="str">
        <f t="shared" si="108"/>
        <v>34108530VME</v>
      </c>
      <c r="V1026" t="str">
        <f t="shared" si="109"/>
        <v>341085TDVME</v>
      </c>
      <c r="W1026" t="str">
        <f t="shared" si="110"/>
        <v>300241085TDVME</v>
      </c>
      <c r="X1026" t="str">
        <f t="shared" si="111"/>
        <v>0VME</v>
      </c>
    </row>
    <row r="1027" spans="3:24" hidden="1" x14ac:dyDescent="0.2">
      <c r="C1027">
        <v>3002</v>
      </c>
      <c r="D1027" t="s">
        <v>199</v>
      </c>
      <c r="E1027" t="s">
        <v>227</v>
      </c>
      <c r="F1027" t="s">
        <v>630</v>
      </c>
      <c r="G1027" s="1">
        <v>41085</v>
      </c>
      <c r="H1027" t="s">
        <v>204</v>
      </c>
      <c r="I1027">
        <v>34</v>
      </c>
      <c r="J1027">
        <v>6.96</v>
      </c>
      <c r="K1027" s="36">
        <v>100000</v>
      </c>
      <c r="L1027" s="36">
        <v>0</v>
      </c>
      <c r="M1027">
        <v>1014</v>
      </c>
      <c r="N1027" t="s">
        <v>495</v>
      </c>
      <c r="O1027" t="s">
        <v>495</v>
      </c>
      <c r="P1027" t="s">
        <v>198</v>
      </c>
      <c r="Q1027">
        <v>1</v>
      </c>
      <c r="R1027" s="116">
        <f t="shared" si="105"/>
        <v>100000</v>
      </c>
      <c r="S1027">
        <f t="shared" si="106"/>
        <v>696000</v>
      </c>
      <c r="T1027" t="str">
        <f t="shared" si="107"/>
        <v>30024108532CME</v>
      </c>
      <c r="U1027" t="str">
        <f t="shared" si="108"/>
        <v>34108532CME</v>
      </c>
      <c r="V1027" t="str">
        <f t="shared" si="109"/>
        <v>341085TDCME</v>
      </c>
      <c r="W1027" t="str">
        <f t="shared" si="110"/>
        <v>300241085TDCME</v>
      </c>
      <c r="X1027" t="str">
        <f t="shared" si="111"/>
        <v>1014CME</v>
      </c>
    </row>
    <row r="1028" spans="3:24" hidden="1" x14ac:dyDescent="0.2">
      <c r="C1028">
        <v>3003</v>
      </c>
      <c r="D1028" t="s">
        <v>199</v>
      </c>
      <c r="E1028" t="s">
        <v>200</v>
      </c>
      <c r="F1028" t="s">
        <v>631</v>
      </c>
      <c r="G1028" s="1">
        <v>41085</v>
      </c>
      <c r="H1028" t="s">
        <v>204</v>
      </c>
      <c r="I1028">
        <v>34</v>
      </c>
      <c r="J1028">
        <v>6.86</v>
      </c>
      <c r="K1028" s="36">
        <v>9635.91</v>
      </c>
      <c r="L1028" s="36">
        <v>0</v>
      </c>
      <c r="M1028">
        <v>0</v>
      </c>
      <c r="N1028" t="s">
        <v>495</v>
      </c>
      <c r="O1028" t="s">
        <v>495</v>
      </c>
      <c r="P1028" t="s">
        <v>198</v>
      </c>
      <c r="Q1028">
        <v>1</v>
      </c>
      <c r="R1028" s="116">
        <f t="shared" si="105"/>
        <v>9635.91</v>
      </c>
      <c r="S1028">
        <f t="shared" si="106"/>
        <v>66102.342600000004</v>
      </c>
      <c r="T1028" t="str">
        <f t="shared" si="107"/>
        <v>30034108530CME</v>
      </c>
      <c r="U1028" t="str">
        <f t="shared" si="108"/>
        <v>34108530CME</v>
      </c>
      <c r="V1028" t="str">
        <f t="shared" si="109"/>
        <v>341085TDCME</v>
      </c>
      <c r="W1028" t="str">
        <f t="shared" si="110"/>
        <v>300341085TDCME</v>
      </c>
      <c r="X1028" t="str">
        <f t="shared" si="111"/>
        <v>0CME</v>
      </c>
    </row>
    <row r="1029" spans="3:24" hidden="1" x14ac:dyDescent="0.2">
      <c r="C1029">
        <v>3003</v>
      </c>
      <c r="D1029" t="s">
        <v>199</v>
      </c>
      <c r="E1029" t="s">
        <v>200</v>
      </c>
      <c r="F1029" t="s">
        <v>632</v>
      </c>
      <c r="G1029" s="1">
        <v>41085</v>
      </c>
      <c r="H1029" t="s">
        <v>202</v>
      </c>
      <c r="I1029">
        <v>34</v>
      </c>
      <c r="J1029">
        <v>6.96</v>
      </c>
      <c r="K1029" s="36">
        <v>0</v>
      </c>
      <c r="L1029" s="36">
        <v>19484.98</v>
      </c>
      <c r="M1029">
        <v>0</v>
      </c>
      <c r="N1029" t="s">
        <v>495</v>
      </c>
      <c r="O1029" t="s">
        <v>495</v>
      </c>
      <c r="P1029" t="s">
        <v>198</v>
      </c>
      <c r="Q1029">
        <v>1</v>
      </c>
      <c r="R1029" s="116">
        <f t="shared" si="105"/>
        <v>19484.98</v>
      </c>
      <c r="S1029">
        <f t="shared" si="106"/>
        <v>135615.4608</v>
      </c>
      <c r="T1029" t="str">
        <f t="shared" si="107"/>
        <v>30034108530VME</v>
      </c>
      <c r="U1029" t="str">
        <f t="shared" si="108"/>
        <v>34108530VME</v>
      </c>
      <c r="V1029" t="str">
        <f t="shared" si="109"/>
        <v>341085TDVME</v>
      </c>
      <c r="W1029" t="str">
        <f t="shared" si="110"/>
        <v>300341085TDVME</v>
      </c>
      <c r="X1029" t="str">
        <f t="shared" si="111"/>
        <v>0VME</v>
      </c>
    </row>
    <row r="1030" spans="3:24" hidden="1" x14ac:dyDescent="0.2">
      <c r="C1030">
        <v>3004</v>
      </c>
      <c r="D1030" t="s">
        <v>199</v>
      </c>
      <c r="E1030" t="s">
        <v>200</v>
      </c>
      <c r="F1030" t="s">
        <v>631</v>
      </c>
      <c r="G1030" s="1">
        <v>41085</v>
      </c>
      <c r="H1030" t="s">
        <v>204</v>
      </c>
      <c r="I1030">
        <v>34</v>
      </c>
      <c r="J1030">
        <v>6.85</v>
      </c>
      <c r="K1030" s="36">
        <v>10800.69</v>
      </c>
      <c r="L1030" s="36">
        <v>0</v>
      </c>
      <c r="M1030">
        <v>0</v>
      </c>
      <c r="N1030" t="s">
        <v>495</v>
      </c>
      <c r="O1030" t="s">
        <v>495</v>
      </c>
      <c r="P1030" t="s">
        <v>198</v>
      </c>
      <c r="Q1030">
        <v>1</v>
      </c>
      <c r="R1030" s="116">
        <f t="shared" si="105"/>
        <v>10800.69</v>
      </c>
      <c r="S1030">
        <f t="shared" si="106"/>
        <v>73984.726500000004</v>
      </c>
      <c r="T1030" t="str">
        <f t="shared" si="107"/>
        <v>30044108530CME</v>
      </c>
      <c r="U1030" t="str">
        <f t="shared" si="108"/>
        <v>34108530CME</v>
      </c>
      <c r="V1030" t="str">
        <f t="shared" si="109"/>
        <v>341085TDCME</v>
      </c>
      <c r="W1030" t="str">
        <f t="shared" si="110"/>
        <v>300441085TDCME</v>
      </c>
      <c r="X1030" t="str">
        <f t="shared" si="111"/>
        <v>0CME</v>
      </c>
    </row>
    <row r="1031" spans="3:24" hidden="1" x14ac:dyDescent="0.2">
      <c r="C1031">
        <v>3004</v>
      </c>
      <c r="D1031" t="s">
        <v>199</v>
      </c>
      <c r="E1031" t="s">
        <v>200</v>
      </c>
      <c r="F1031" t="s">
        <v>632</v>
      </c>
      <c r="G1031" s="1">
        <v>41085</v>
      </c>
      <c r="H1031" t="s">
        <v>202</v>
      </c>
      <c r="I1031">
        <v>34</v>
      </c>
      <c r="J1031">
        <v>6.97</v>
      </c>
      <c r="K1031" s="36">
        <v>0</v>
      </c>
      <c r="L1031" s="36">
        <v>7914.82</v>
      </c>
      <c r="M1031">
        <v>0</v>
      </c>
      <c r="N1031" t="s">
        <v>495</v>
      </c>
      <c r="O1031" t="s">
        <v>495</v>
      </c>
      <c r="P1031" t="s">
        <v>198</v>
      </c>
      <c r="Q1031">
        <v>1</v>
      </c>
      <c r="R1031" s="116">
        <f t="shared" si="105"/>
        <v>7914.82</v>
      </c>
      <c r="S1031">
        <f t="shared" si="106"/>
        <v>55166.295399999995</v>
      </c>
      <c r="T1031" t="str">
        <f t="shared" si="107"/>
        <v>30044108530VME</v>
      </c>
      <c r="U1031" t="str">
        <f t="shared" si="108"/>
        <v>34108530VME</v>
      </c>
      <c r="V1031" t="str">
        <f t="shared" si="109"/>
        <v>341085TDVME</v>
      </c>
      <c r="W1031" t="str">
        <f t="shared" si="110"/>
        <v>300441085TDVME</v>
      </c>
      <c r="X1031" t="str">
        <f t="shared" si="111"/>
        <v>0VME</v>
      </c>
    </row>
    <row r="1032" spans="3:24" hidden="1" x14ac:dyDescent="0.2">
      <c r="C1032">
        <v>3005</v>
      </c>
      <c r="D1032" t="s">
        <v>199</v>
      </c>
      <c r="E1032" t="s">
        <v>200</v>
      </c>
      <c r="F1032" t="s">
        <v>628</v>
      </c>
      <c r="G1032" s="1">
        <v>41085</v>
      </c>
      <c r="H1032" t="s">
        <v>204</v>
      </c>
      <c r="I1032">
        <v>34</v>
      </c>
      <c r="J1032">
        <v>6.85</v>
      </c>
      <c r="K1032" s="36">
        <v>4113.3100000000004</v>
      </c>
      <c r="L1032" s="36">
        <v>0</v>
      </c>
      <c r="M1032">
        <v>0</v>
      </c>
      <c r="N1032" t="s">
        <v>348</v>
      </c>
      <c r="O1032" t="s">
        <v>348</v>
      </c>
      <c r="P1032" t="s">
        <v>198</v>
      </c>
      <c r="Q1032">
        <v>1</v>
      </c>
      <c r="R1032" s="116">
        <f t="shared" ref="R1032:R1095" si="112">+L1032+K1032</f>
        <v>4113.3100000000004</v>
      </c>
      <c r="S1032">
        <f t="shared" ref="S1032:S1095" si="113">+R1032*J1032</f>
        <v>28176.173500000001</v>
      </c>
      <c r="T1032" t="str">
        <f t="shared" ref="T1032:T1095" si="114">+C1032&amp;G1032&amp;E1032&amp;H1032</f>
        <v>30054108530CME</v>
      </c>
      <c r="U1032" t="str">
        <f t="shared" ref="U1032:U1095" si="115">IF(C1032=10001,"4"&amp;G1032&amp;E1032&amp;H1032,LEFT(C1032,1)&amp;G1032&amp;E1032&amp;H1032)</f>
        <v>34108530CME</v>
      </c>
      <c r="V1032" t="str">
        <f t="shared" ref="V1032:V1095" si="116">+LEFT(C1032,1)&amp;G1032&amp;IF(OR(E1032="30",E1032="31",E1032="32"),"TD","")&amp;H1032</f>
        <v>341085TDCME</v>
      </c>
      <c r="W1032" t="str">
        <f t="shared" ref="W1032:W1095" si="117">C1032&amp;G1032&amp;IF(OR(E1032="30",E1032="31",E1032="32"),"TD","")&amp;H1032</f>
        <v>300541085TDCME</v>
      </c>
      <c r="X1032" t="str">
        <f t="shared" ref="X1032:X1095" si="118">M1032&amp;H1032</f>
        <v>0CME</v>
      </c>
    </row>
    <row r="1033" spans="3:24" hidden="1" x14ac:dyDescent="0.2">
      <c r="C1033">
        <v>3005</v>
      </c>
      <c r="D1033" t="s">
        <v>199</v>
      </c>
      <c r="E1033" t="s">
        <v>200</v>
      </c>
      <c r="F1033" t="s">
        <v>629</v>
      </c>
      <c r="G1033" s="1">
        <v>41085</v>
      </c>
      <c r="H1033" t="s">
        <v>202</v>
      </c>
      <c r="I1033">
        <v>34</v>
      </c>
      <c r="J1033">
        <v>6.97</v>
      </c>
      <c r="K1033" s="36">
        <v>0</v>
      </c>
      <c r="L1033" s="36">
        <v>5557.1</v>
      </c>
      <c r="M1033">
        <v>0</v>
      </c>
      <c r="N1033" t="s">
        <v>348</v>
      </c>
      <c r="O1033" t="s">
        <v>348</v>
      </c>
      <c r="P1033" t="s">
        <v>198</v>
      </c>
      <c r="Q1033">
        <v>1</v>
      </c>
      <c r="R1033" s="116">
        <f t="shared" si="112"/>
        <v>5557.1</v>
      </c>
      <c r="S1033">
        <f t="shared" si="113"/>
        <v>38732.987000000001</v>
      </c>
      <c r="T1033" t="str">
        <f t="shared" si="114"/>
        <v>30054108530VME</v>
      </c>
      <c r="U1033" t="str">
        <f t="shared" si="115"/>
        <v>34108530VME</v>
      </c>
      <c r="V1033" t="str">
        <f t="shared" si="116"/>
        <v>341085TDVME</v>
      </c>
      <c r="W1033" t="str">
        <f t="shared" si="117"/>
        <v>300541085TDVME</v>
      </c>
      <c r="X1033" t="str">
        <f t="shared" si="118"/>
        <v>0VME</v>
      </c>
    </row>
    <row r="1034" spans="3:24" hidden="1" x14ac:dyDescent="0.2">
      <c r="C1034">
        <v>3006</v>
      </c>
      <c r="D1034" t="s">
        <v>199</v>
      </c>
      <c r="E1034" t="s">
        <v>200</v>
      </c>
      <c r="F1034" t="s">
        <v>707</v>
      </c>
      <c r="G1034" s="1">
        <v>41085</v>
      </c>
      <c r="H1034" t="s">
        <v>204</v>
      </c>
      <c r="I1034">
        <v>34</v>
      </c>
      <c r="J1034">
        <v>6.9</v>
      </c>
      <c r="K1034" s="36">
        <v>10011.42</v>
      </c>
      <c r="L1034" s="36">
        <v>0</v>
      </c>
      <c r="M1034">
        <v>0</v>
      </c>
      <c r="N1034" t="s">
        <v>348</v>
      </c>
      <c r="O1034" t="s">
        <v>348</v>
      </c>
      <c r="P1034" t="s">
        <v>198</v>
      </c>
      <c r="Q1034">
        <v>1</v>
      </c>
      <c r="R1034" s="116">
        <f t="shared" si="112"/>
        <v>10011.42</v>
      </c>
      <c r="S1034">
        <f t="shared" si="113"/>
        <v>69078.79800000001</v>
      </c>
      <c r="T1034" t="str">
        <f t="shared" si="114"/>
        <v>30064108530CME</v>
      </c>
      <c r="U1034" t="str">
        <f t="shared" si="115"/>
        <v>34108530CME</v>
      </c>
      <c r="V1034" t="str">
        <f t="shared" si="116"/>
        <v>341085TDCME</v>
      </c>
      <c r="W1034" t="str">
        <f t="shared" si="117"/>
        <v>300641085TDCME</v>
      </c>
      <c r="X1034" t="str">
        <f t="shared" si="118"/>
        <v>0CME</v>
      </c>
    </row>
    <row r="1035" spans="3:24" hidden="1" x14ac:dyDescent="0.2">
      <c r="C1035">
        <v>3006</v>
      </c>
      <c r="D1035" t="s">
        <v>199</v>
      </c>
      <c r="E1035" t="s">
        <v>200</v>
      </c>
      <c r="F1035" t="s">
        <v>708</v>
      </c>
      <c r="G1035" s="1">
        <v>41085</v>
      </c>
      <c r="H1035" t="s">
        <v>202</v>
      </c>
      <c r="I1035">
        <v>34</v>
      </c>
      <c r="J1035">
        <v>6.96</v>
      </c>
      <c r="K1035" s="36">
        <v>0</v>
      </c>
      <c r="L1035" s="36">
        <v>8787.36</v>
      </c>
      <c r="M1035">
        <v>0</v>
      </c>
      <c r="N1035" t="s">
        <v>348</v>
      </c>
      <c r="O1035" t="s">
        <v>348</v>
      </c>
      <c r="P1035" t="s">
        <v>198</v>
      </c>
      <c r="Q1035">
        <v>1</v>
      </c>
      <c r="R1035" s="116">
        <f t="shared" si="112"/>
        <v>8787.36</v>
      </c>
      <c r="S1035">
        <f t="shared" si="113"/>
        <v>61160.025600000001</v>
      </c>
      <c r="T1035" t="str">
        <f t="shared" si="114"/>
        <v>30064108530VME</v>
      </c>
      <c r="U1035" t="str">
        <f t="shared" si="115"/>
        <v>34108530VME</v>
      </c>
      <c r="V1035" t="str">
        <f t="shared" si="116"/>
        <v>341085TDVME</v>
      </c>
      <c r="W1035" t="str">
        <f t="shared" si="117"/>
        <v>300641085TDVME</v>
      </c>
      <c r="X1035" t="str">
        <f t="shared" si="118"/>
        <v>0VME</v>
      </c>
    </row>
    <row r="1036" spans="3:24" hidden="1" x14ac:dyDescent="0.2">
      <c r="C1036">
        <v>3007</v>
      </c>
      <c r="D1036" t="s">
        <v>199</v>
      </c>
      <c r="E1036" t="s">
        <v>200</v>
      </c>
      <c r="F1036" t="s">
        <v>709</v>
      </c>
      <c r="G1036" s="1">
        <v>41085</v>
      </c>
      <c r="H1036" t="s">
        <v>204</v>
      </c>
      <c r="I1036">
        <v>34</v>
      </c>
      <c r="J1036">
        <v>6.86</v>
      </c>
      <c r="K1036" s="36">
        <v>765.51</v>
      </c>
      <c r="L1036" s="36">
        <v>0</v>
      </c>
      <c r="M1036">
        <v>0</v>
      </c>
      <c r="N1036" t="s">
        <v>473</v>
      </c>
      <c r="O1036" t="s">
        <v>473</v>
      </c>
      <c r="P1036" t="s">
        <v>198</v>
      </c>
      <c r="Q1036">
        <v>1</v>
      </c>
      <c r="R1036" s="116">
        <f t="shared" si="112"/>
        <v>765.51</v>
      </c>
      <c r="S1036">
        <f t="shared" si="113"/>
        <v>5251.3986000000004</v>
      </c>
      <c r="T1036" t="str">
        <f t="shared" si="114"/>
        <v>30074108530CME</v>
      </c>
      <c r="U1036" t="str">
        <f t="shared" si="115"/>
        <v>34108530CME</v>
      </c>
      <c r="V1036" t="str">
        <f t="shared" si="116"/>
        <v>341085TDCME</v>
      </c>
      <c r="W1036" t="str">
        <f t="shared" si="117"/>
        <v>300741085TDCME</v>
      </c>
      <c r="X1036" t="str">
        <f t="shared" si="118"/>
        <v>0CME</v>
      </c>
    </row>
    <row r="1037" spans="3:24" hidden="1" x14ac:dyDescent="0.2">
      <c r="C1037">
        <v>3007</v>
      </c>
      <c r="D1037" t="s">
        <v>199</v>
      </c>
      <c r="E1037" t="s">
        <v>200</v>
      </c>
      <c r="F1037" t="s">
        <v>710</v>
      </c>
      <c r="G1037" s="1">
        <v>41085</v>
      </c>
      <c r="H1037" t="s">
        <v>202</v>
      </c>
      <c r="I1037">
        <v>34</v>
      </c>
      <c r="J1037">
        <v>6.97</v>
      </c>
      <c r="K1037" s="36">
        <v>0</v>
      </c>
      <c r="L1037" s="36">
        <v>2325.81</v>
      </c>
      <c r="M1037">
        <v>0</v>
      </c>
      <c r="N1037" t="s">
        <v>473</v>
      </c>
      <c r="O1037" t="s">
        <v>473</v>
      </c>
      <c r="P1037" t="s">
        <v>198</v>
      </c>
      <c r="Q1037">
        <v>1</v>
      </c>
      <c r="R1037" s="116">
        <f t="shared" si="112"/>
        <v>2325.81</v>
      </c>
      <c r="S1037">
        <f t="shared" si="113"/>
        <v>16210.895699999999</v>
      </c>
      <c r="T1037" t="str">
        <f t="shared" si="114"/>
        <v>30074108530VME</v>
      </c>
      <c r="U1037" t="str">
        <f t="shared" si="115"/>
        <v>34108530VME</v>
      </c>
      <c r="V1037" t="str">
        <f t="shared" si="116"/>
        <v>341085TDVME</v>
      </c>
      <c r="W1037" t="str">
        <f t="shared" si="117"/>
        <v>300741085TDVME</v>
      </c>
      <c r="X1037" t="str">
        <f t="shared" si="118"/>
        <v>0VME</v>
      </c>
    </row>
    <row r="1038" spans="3:24" hidden="1" x14ac:dyDescent="0.2">
      <c r="C1038">
        <v>3010</v>
      </c>
      <c r="D1038" t="s">
        <v>199</v>
      </c>
      <c r="E1038" t="s">
        <v>200</v>
      </c>
      <c r="F1038" t="s">
        <v>628</v>
      </c>
      <c r="G1038" s="1">
        <v>41085</v>
      </c>
      <c r="H1038" t="s">
        <v>204</v>
      </c>
      <c r="I1038">
        <v>34</v>
      </c>
      <c r="J1038">
        <v>6.85</v>
      </c>
      <c r="K1038" s="36">
        <v>8659.2900000000009</v>
      </c>
      <c r="L1038" s="36">
        <v>0</v>
      </c>
      <c r="M1038">
        <v>0</v>
      </c>
      <c r="N1038" t="s">
        <v>348</v>
      </c>
      <c r="O1038" t="s">
        <v>348</v>
      </c>
      <c r="P1038" t="s">
        <v>198</v>
      </c>
      <c r="Q1038">
        <v>1</v>
      </c>
      <c r="R1038" s="116">
        <f t="shared" si="112"/>
        <v>8659.2900000000009</v>
      </c>
      <c r="S1038">
        <f t="shared" si="113"/>
        <v>59316.136500000001</v>
      </c>
      <c r="T1038" t="str">
        <f t="shared" si="114"/>
        <v>30104108530CME</v>
      </c>
      <c r="U1038" t="str">
        <f t="shared" si="115"/>
        <v>34108530CME</v>
      </c>
      <c r="V1038" t="str">
        <f t="shared" si="116"/>
        <v>341085TDCME</v>
      </c>
      <c r="W1038" t="str">
        <f t="shared" si="117"/>
        <v>301041085TDCME</v>
      </c>
      <c r="X1038" t="str">
        <f t="shared" si="118"/>
        <v>0CME</v>
      </c>
    </row>
    <row r="1039" spans="3:24" hidden="1" x14ac:dyDescent="0.2">
      <c r="C1039">
        <v>3010</v>
      </c>
      <c r="D1039" t="s">
        <v>199</v>
      </c>
      <c r="E1039" t="s">
        <v>200</v>
      </c>
      <c r="F1039" t="s">
        <v>629</v>
      </c>
      <c r="G1039" s="1">
        <v>41085</v>
      </c>
      <c r="H1039" t="s">
        <v>202</v>
      </c>
      <c r="I1039">
        <v>34</v>
      </c>
      <c r="J1039">
        <v>6.96</v>
      </c>
      <c r="K1039" s="36">
        <v>0</v>
      </c>
      <c r="L1039" s="36">
        <v>34756.269999999997</v>
      </c>
      <c r="M1039">
        <v>0</v>
      </c>
      <c r="N1039" t="s">
        <v>348</v>
      </c>
      <c r="O1039" t="s">
        <v>348</v>
      </c>
      <c r="P1039" t="s">
        <v>198</v>
      </c>
      <c r="Q1039">
        <v>1</v>
      </c>
      <c r="R1039" s="116">
        <f t="shared" si="112"/>
        <v>34756.269999999997</v>
      </c>
      <c r="S1039">
        <f t="shared" si="113"/>
        <v>241903.63919999998</v>
      </c>
      <c r="T1039" t="str">
        <f t="shared" si="114"/>
        <v>30104108530VME</v>
      </c>
      <c r="U1039" t="str">
        <f t="shared" si="115"/>
        <v>34108530VME</v>
      </c>
      <c r="V1039" t="str">
        <f t="shared" si="116"/>
        <v>341085TDVME</v>
      </c>
      <c r="W1039" t="str">
        <f t="shared" si="117"/>
        <v>301041085TDVME</v>
      </c>
      <c r="X1039" t="str">
        <f t="shared" si="118"/>
        <v>0VME</v>
      </c>
    </row>
    <row r="1040" spans="3:24" hidden="1" x14ac:dyDescent="0.2">
      <c r="C1040">
        <v>3011</v>
      </c>
      <c r="D1040" t="s">
        <v>199</v>
      </c>
      <c r="E1040" t="s">
        <v>200</v>
      </c>
      <c r="F1040" t="s">
        <v>628</v>
      </c>
      <c r="G1040" s="1">
        <v>41085</v>
      </c>
      <c r="H1040" t="s">
        <v>204</v>
      </c>
      <c r="I1040">
        <v>34</v>
      </c>
      <c r="J1040">
        <v>6.86</v>
      </c>
      <c r="K1040" s="36">
        <v>3221.91</v>
      </c>
      <c r="L1040" s="36">
        <v>0</v>
      </c>
      <c r="M1040">
        <v>0</v>
      </c>
      <c r="N1040" t="s">
        <v>348</v>
      </c>
      <c r="O1040" t="s">
        <v>348</v>
      </c>
      <c r="P1040" t="s">
        <v>198</v>
      </c>
      <c r="Q1040">
        <v>1</v>
      </c>
      <c r="R1040" s="116">
        <f t="shared" si="112"/>
        <v>3221.91</v>
      </c>
      <c r="S1040">
        <f t="shared" si="113"/>
        <v>22102.302599999999</v>
      </c>
      <c r="T1040" t="str">
        <f t="shared" si="114"/>
        <v>30114108530CME</v>
      </c>
      <c r="U1040" t="str">
        <f t="shared" si="115"/>
        <v>34108530CME</v>
      </c>
      <c r="V1040" t="str">
        <f t="shared" si="116"/>
        <v>341085TDCME</v>
      </c>
      <c r="W1040" t="str">
        <f t="shared" si="117"/>
        <v>301141085TDCME</v>
      </c>
      <c r="X1040" t="str">
        <f t="shared" si="118"/>
        <v>0CME</v>
      </c>
    </row>
    <row r="1041" spans="3:24" hidden="1" x14ac:dyDescent="0.2">
      <c r="C1041">
        <v>3011</v>
      </c>
      <c r="D1041" t="s">
        <v>199</v>
      </c>
      <c r="E1041" t="s">
        <v>200</v>
      </c>
      <c r="F1041" t="s">
        <v>629</v>
      </c>
      <c r="G1041" s="1">
        <v>41085</v>
      </c>
      <c r="H1041" t="s">
        <v>202</v>
      </c>
      <c r="I1041">
        <v>34</v>
      </c>
      <c r="J1041">
        <v>6.96</v>
      </c>
      <c r="K1041" s="36">
        <v>0</v>
      </c>
      <c r="L1041" s="36">
        <v>4293.1899999999996</v>
      </c>
      <c r="M1041">
        <v>0</v>
      </c>
      <c r="N1041" t="s">
        <v>348</v>
      </c>
      <c r="O1041" t="s">
        <v>348</v>
      </c>
      <c r="P1041" t="s">
        <v>198</v>
      </c>
      <c r="Q1041">
        <v>1</v>
      </c>
      <c r="R1041" s="116">
        <f t="shared" si="112"/>
        <v>4293.1899999999996</v>
      </c>
      <c r="S1041">
        <f t="shared" si="113"/>
        <v>29880.602399999996</v>
      </c>
      <c r="T1041" t="str">
        <f t="shared" si="114"/>
        <v>30114108530VME</v>
      </c>
      <c r="U1041" t="str">
        <f t="shared" si="115"/>
        <v>34108530VME</v>
      </c>
      <c r="V1041" t="str">
        <f t="shared" si="116"/>
        <v>341085TDVME</v>
      </c>
      <c r="W1041" t="str">
        <f t="shared" si="117"/>
        <v>301141085TDVME</v>
      </c>
      <c r="X1041" t="str">
        <f t="shared" si="118"/>
        <v>0VME</v>
      </c>
    </row>
    <row r="1042" spans="3:24" hidden="1" x14ac:dyDescent="0.2">
      <c r="C1042">
        <v>3012</v>
      </c>
      <c r="D1042" t="s">
        <v>199</v>
      </c>
      <c r="E1042" t="s">
        <v>200</v>
      </c>
      <c r="F1042" t="s">
        <v>707</v>
      </c>
      <c r="G1042" s="1">
        <v>41085</v>
      </c>
      <c r="H1042" t="s">
        <v>202</v>
      </c>
      <c r="I1042">
        <v>34</v>
      </c>
      <c r="J1042">
        <v>6.97</v>
      </c>
      <c r="K1042" s="36">
        <v>0</v>
      </c>
      <c r="L1042" s="36">
        <v>6180.3227999999999</v>
      </c>
      <c r="M1042">
        <v>0</v>
      </c>
      <c r="N1042" t="s">
        <v>348</v>
      </c>
      <c r="O1042" t="s">
        <v>348</v>
      </c>
      <c r="P1042" t="s">
        <v>198</v>
      </c>
      <c r="Q1042">
        <v>1</v>
      </c>
      <c r="R1042" s="116">
        <f t="shared" si="112"/>
        <v>6180.3227999999999</v>
      </c>
      <c r="S1042">
        <f t="shared" si="113"/>
        <v>43076.849915999999</v>
      </c>
      <c r="T1042" t="str">
        <f t="shared" si="114"/>
        <v>30124108530VME</v>
      </c>
      <c r="U1042" t="str">
        <f t="shared" si="115"/>
        <v>34108530VME</v>
      </c>
      <c r="V1042" t="str">
        <f t="shared" si="116"/>
        <v>341085TDVME</v>
      </c>
      <c r="W1042" t="str">
        <f t="shared" si="117"/>
        <v>301241085TDVME</v>
      </c>
      <c r="X1042" t="str">
        <f t="shared" si="118"/>
        <v>0VME</v>
      </c>
    </row>
    <row r="1043" spans="3:24" hidden="1" x14ac:dyDescent="0.2">
      <c r="C1043">
        <v>3012</v>
      </c>
      <c r="D1043" t="s">
        <v>199</v>
      </c>
      <c r="E1043" t="s">
        <v>200</v>
      </c>
      <c r="F1043" t="s">
        <v>708</v>
      </c>
      <c r="G1043" s="1">
        <v>41085</v>
      </c>
      <c r="H1043" t="s">
        <v>204</v>
      </c>
      <c r="I1043">
        <v>34</v>
      </c>
      <c r="J1043">
        <v>6.85</v>
      </c>
      <c r="K1043" s="36">
        <v>798.5</v>
      </c>
      <c r="L1043" s="36">
        <v>0</v>
      </c>
      <c r="M1043">
        <v>0</v>
      </c>
      <c r="N1043" t="s">
        <v>348</v>
      </c>
      <c r="O1043" t="s">
        <v>348</v>
      </c>
      <c r="P1043" t="s">
        <v>198</v>
      </c>
      <c r="Q1043">
        <v>1</v>
      </c>
      <c r="R1043" s="116">
        <f t="shared" si="112"/>
        <v>798.5</v>
      </c>
      <c r="S1043">
        <f t="shared" si="113"/>
        <v>5469.7249999999995</v>
      </c>
      <c r="T1043" t="str">
        <f t="shared" si="114"/>
        <v>30124108530CME</v>
      </c>
      <c r="U1043" t="str">
        <f t="shared" si="115"/>
        <v>34108530CME</v>
      </c>
      <c r="V1043" t="str">
        <f t="shared" si="116"/>
        <v>341085TDCME</v>
      </c>
      <c r="W1043" t="str">
        <f t="shared" si="117"/>
        <v>301241085TDCME</v>
      </c>
      <c r="X1043" t="str">
        <f t="shared" si="118"/>
        <v>0CME</v>
      </c>
    </row>
    <row r="1044" spans="3:24" hidden="1" x14ac:dyDescent="0.2">
      <c r="C1044">
        <v>3015</v>
      </c>
      <c r="D1044" t="s">
        <v>199</v>
      </c>
      <c r="E1044" t="s">
        <v>200</v>
      </c>
      <c r="F1044" t="s">
        <v>628</v>
      </c>
      <c r="G1044" s="1">
        <v>41085</v>
      </c>
      <c r="H1044" t="s">
        <v>202</v>
      </c>
      <c r="I1044">
        <v>34</v>
      </c>
      <c r="J1044">
        <v>6.97</v>
      </c>
      <c r="K1044" s="36">
        <v>0</v>
      </c>
      <c r="L1044" s="36">
        <v>1791.43</v>
      </c>
      <c r="M1044">
        <v>0</v>
      </c>
      <c r="N1044" t="s">
        <v>348</v>
      </c>
      <c r="O1044" t="s">
        <v>348</v>
      </c>
      <c r="P1044" t="s">
        <v>198</v>
      </c>
      <c r="Q1044">
        <v>1</v>
      </c>
      <c r="R1044" s="116">
        <f t="shared" si="112"/>
        <v>1791.43</v>
      </c>
      <c r="S1044">
        <f t="shared" si="113"/>
        <v>12486.267099999999</v>
      </c>
      <c r="T1044" t="str">
        <f t="shared" si="114"/>
        <v>30154108530VME</v>
      </c>
      <c r="U1044" t="str">
        <f t="shared" si="115"/>
        <v>34108530VME</v>
      </c>
      <c r="V1044" t="str">
        <f t="shared" si="116"/>
        <v>341085TDVME</v>
      </c>
      <c r="W1044" t="str">
        <f t="shared" si="117"/>
        <v>301541085TDVME</v>
      </c>
      <c r="X1044" t="str">
        <f t="shared" si="118"/>
        <v>0VME</v>
      </c>
    </row>
    <row r="1045" spans="3:24" hidden="1" x14ac:dyDescent="0.2">
      <c r="C1045">
        <v>3015</v>
      </c>
      <c r="D1045" t="s">
        <v>199</v>
      </c>
      <c r="E1045" t="s">
        <v>200</v>
      </c>
      <c r="F1045" t="s">
        <v>629</v>
      </c>
      <c r="G1045" s="1">
        <v>41085</v>
      </c>
      <c r="H1045" t="s">
        <v>204</v>
      </c>
      <c r="I1045">
        <v>34</v>
      </c>
      <c r="J1045">
        <v>6.85</v>
      </c>
      <c r="K1045" s="36">
        <v>1527.57</v>
      </c>
      <c r="L1045" s="36">
        <v>0</v>
      </c>
      <c r="M1045">
        <v>0</v>
      </c>
      <c r="N1045" t="s">
        <v>348</v>
      </c>
      <c r="O1045" t="s">
        <v>348</v>
      </c>
      <c r="P1045" t="s">
        <v>198</v>
      </c>
      <c r="Q1045">
        <v>1</v>
      </c>
      <c r="R1045" s="116">
        <f t="shared" si="112"/>
        <v>1527.57</v>
      </c>
      <c r="S1045">
        <f t="shared" si="113"/>
        <v>10463.854499999999</v>
      </c>
      <c r="T1045" t="str">
        <f t="shared" si="114"/>
        <v>30154108530CME</v>
      </c>
      <c r="U1045" t="str">
        <f t="shared" si="115"/>
        <v>34108530CME</v>
      </c>
      <c r="V1045" t="str">
        <f t="shared" si="116"/>
        <v>341085TDCME</v>
      </c>
      <c r="W1045" t="str">
        <f t="shared" si="117"/>
        <v>301541085TDCME</v>
      </c>
      <c r="X1045" t="str">
        <f t="shared" si="118"/>
        <v>0CME</v>
      </c>
    </row>
    <row r="1046" spans="3:24" hidden="1" x14ac:dyDescent="0.2">
      <c r="C1046">
        <v>3015</v>
      </c>
      <c r="D1046" t="s">
        <v>199</v>
      </c>
      <c r="E1046" t="s">
        <v>200</v>
      </c>
      <c r="F1046" t="s">
        <v>885</v>
      </c>
      <c r="G1046" s="1">
        <v>41085</v>
      </c>
      <c r="H1046" t="s">
        <v>202</v>
      </c>
      <c r="I1046">
        <v>34</v>
      </c>
      <c r="J1046">
        <v>6.97</v>
      </c>
      <c r="K1046" s="36">
        <v>0</v>
      </c>
      <c r="L1046" s="36">
        <v>2718.31</v>
      </c>
      <c r="M1046">
        <v>0</v>
      </c>
      <c r="N1046" t="s">
        <v>348</v>
      </c>
      <c r="O1046" t="s">
        <v>348</v>
      </c>
      <c r="P1046" t="s">
        <v>198</v>
      </c>
      <c r="Q1046">
        <v>1</v>
      </c>
      <c r="R1046" s="116">
        <f t="shared" si="112"/>
        <v>2718.31</v>
      </c>
      <c r="S1046">
        <f t="shared" si="113"/>
        <v>18946.620699999999</v>
      </c>
      <c r="T1046" t="str">
        <f t="shared" si="114"/>
        <v>30154108530VME</v>
      </c>
      <c r="U1046" t="str">
        <f t="shared" si="115"/>
        <v>34108530VME</v>
      </c>
      <c r="V1046" t="str">
        <f t="shared" si="116"/>
        <v>341085TDVME</v>
      </c>
      <c r="W1046" t="str">
        <f t="shared" si="117"/>
        <v>301541085TDVME</v>
      </c>
      <c r="X1046" t="str">
        <f t="shared" si="118"/>
        <v>0VME</v>
      </c>
    </row>
    <row r="1047" spans="3:24" hidden="1" x14ac:dyDescent="0.2">
      <c r="C1047">
        <v>3016</v>
      </c>
      <c r="D1047" t="s">
        <v>199</v>
      </c>
      <c r="E1047" t="s">
        <v>200</v>
      </c>
      <c r="F1047" t="s">
        <v>711</v>
      </c>
      <c r="G1047" s="1">
        <v>41085</v>
      </c>
      <c r="H1047" t="s">
        <v>204</v>
      </c>
      <c r="I1047">
        <v>34</v>
      </c>
      <c r="J1047">
        <v>6.85</v>
      </c>
      <c r="K1047" s="36">
        <v>181.92</v>
      </c>
      <c r="L1047" s="36">
        <v>0</v>
      </c>
      <c r="M1047">
        <v>0</v>
      </c>
      <c r="N1047" t="s">
        <v>348</v>
      </c>
      <c r="O1047" t="s">
        <v>348</v>
      </c>
      <c r="P1047" t="s">
        <v>473</v>
      </c>
      <c r="Q1047">
        <v>1</v>
      </c>
      <c r="R1047" s="116">
        <f t="shared" si="112"/>
        <v>181.92</v>
      </c>
      <c r="S1047">
        <f t="shared" si="113"/>
        <v>1246.1519999999998</v>
      </c>
      <c r="T1047" t="str">
        <f t="shared" si="114"/>
        <v>30164108530CME</v>
      </c>
      <c r="U1047" t="str">
        <f t="shared" si="115"/>
        <v>34108530CME</v>
      </c>
      <c r="V1047" t="str">
        <f t="shared" si="116"/>
        <v>341085TDCME</v>
      </c>
      <c r="W1047" t="str">
        <f t="shared" si="117"/>
        <v>301641085TDCME</v>
      </c>
      <c r="X1047" t="str">
        <f t="shared" si="118"/>
        <v>0CME</v>
      </c>
    </row>
    <row r="1048" spans="3:24" hidden="1" x14ac:dyDescent="0.2">
      <c r="C1048">
        <v>3016</v>
      </c>
      <c r="D1048" t="s">
        <v>199</v>
      </c>
      <c r="E1048" t="s">
        <v>200</v>
      </c>
      <c r="F1048" t="s">
        <v>711</v>
      </c>
      <c r="G1048" s="1">
        <v>41085</v>
      </c>
      <c r="H1048" t="s">
        <v>202</v>
      </c>
      <c r="I1048">
        <v>34</v>
      </c>
      <c r="J1048">
        <v>6.97</v>
      </c>
      <c r="K1048" s="36">
        <v>0</v>
      </c>
      <c r="L1048" s="36">
        <v>5700.26</v>
      </c>
      <c r="M1048">
        <v>0</v>
      </c>
      <c r="N1048" t="s">
        <v>348</v>
      </c>
      <c r="O1048" t="s">
        <v>348</v>
      </c>
      <c r="P1048" t="s">
        <v>473</v>
      </c>
      <c r="Q1048">
        <v>1</v>
      </c>
      <c r="R1048" s="116">
        <f t="shared" si="112"/>
        <v>5700.26</v>
      </c>
      <c r="S1048">
        <f t="shared" si="113"/>
        <v>39730.8122</v>
      </c>
      <c r="T1048" t="str">
        <f t="shared" si="114"/>
        <v>30164108530VME</v>
      </c>
      <c r="U1048" t="str">
        <f t="shared" si="115"/>
        <v>34108530VME</v>
      </c>
      <c r="V1048" t="str">
        <f t="shared" si="116"/>
        <v>341085TDVME</v>
      </c>
      <c r="W1048" t="str">
        <f t="shared" si="117"/>
        <v>301641085TDVME</v>
      </c>
      <c r="X1048" t="str">
        <f t="shared" si="118"/>
        <v>0VME</v>
      </c>
    </row>
    <row r="1049" spans="3:24" hidden="1" x14ac:dyDescent="0.2">
      <c r="C1049">
        <v>3021</v>
      </c>
      <c r="D1049" t="s">
        <v>199</v>
      </c>
      <c r="E1049" t="s">
        <v>200</v>
      </c>
      <c r="F1049" t="s">
        <v>711</v>
      </c>
      <c r="G1049" s="1">
        <v>41085</v>
      </c>
      <c r="H1049" t="s">
        <v>204</v>
      </c>
      <c r="I1049">
        <v>34</v>
      </c>
      <c r="J1049">
        <v>6.85</v>
      </c>
      <c r="K1049" s="36">
        <v>3488.28</v>
      </c>
      <c r="L1049" s="36">
        <v>0</v>
      </c>
      <c r="M1049">
        <v>0</v>
      </c>
      <c r="N1049" t="s">
        <v>590</v>
      </c>
      <c r="O1049" t="s">
        <v>590</v>
      </c>
      <c r="P1049" t="s">
        <v>198</v>
      </c>
      <c r="Q1049">
        <v>1</v>
      </c>
      <c r="R1049" s="116">
        <f t="shared" si="112"/>
        <v>3488.28</v>
      </c>
      <c r="S1049">
        <f t="shared" si="113"/>
        <v>23894.718000000001</v>
      </c>
      <c r="T1049" t="str">
        <f t="shared" si="114"/>
        <v>30214108530CME</v>
      </c>
      <c r="U1049" t="str">
        <f t="shared" si="115"/>
        <v>34108530CME</v>
      </c>
      <c r="V1049" t="str">
        <f t="shared" si="116"/>
        <v>341085TDCME</v>
      </c>
      <c r="W1049" t="str">
        <f t="shared" si="117"/>
        <v>302141085TDCME</v>
      </c>
      <c r="X1049" t="str">
        <f t="shared" si="118"/>
        <v>0CME</v>
      </c>
    </row>
    <row r="1050" spans="3:24" hidden="1" x14ac:dyDescent="0.2">
      <c r="C1050">
        <v>3021</v>
      </c>
      <c r="D1050" t="s">
        <v>199</v>
      </c>
      <c r="E1050" t="s">
        <v>200</v>
      </c>
      <c r="F1050" t="s">
        <v>711</v>
      </c>
      <c r="G1050" s="1">
        <v>41085</v>
      </c>
      <c r="H1050" t="s">
        <v>202</v>
      </c>
      <c r="I1050">
        <v>34</v>
      </c>
      <c r="J1050">
        <v>6.97</v>
      </c>
      <c r="K1050" s="36">
        <v>0</v>
      </c>
      <c r="L1050" s="36">
        <v>3540.68</v>
      </c>
      <c r="M1050">
        <v>0</v>
      </c>
      <c r="N1050" t="s">
        <v>590</v>
      </c>
      <c r="O1050" t="s">
        <v>590</v>
      </c>
      <c r="P1050" t="s">
        <v>198</v>
      </c>
      <c r="Q1050">
        <v>1</v>
      </c>
      <c r="R1050" s="116">
        <f t="shared" si="112"/>
        <v>3540.68</v>
      </c>
      <c r="S1050">
        <f t="shared" si="113"/>
        <v>24678.539599999996</v>
      </c>
      <c r="T1050" t="str">
        <f t="shared" si="114"/>
        <v>30214108530VME</v>
      </c>
      <c r="U1050" t="str">
        <f t="shared" si="115"/>
        <v>34108530VME</v>
      </c>
      <c r="V1050" t="str">
        <f t="shared" si="116"/>
        <v>341085TDVME</v>
      </c>
      <c r="W1050" t="str">
        <f t="shared" si="117"/>
        <v>302141085TDVME</v>
      </c>
      <c r="X1050" t="str">
        <f t="shared" si="118"/>
        <v>0VME</v>
      </c>
    </row>
    <row r="1051" spans="3:24" hidden="1" x14ac:dyDescent="0.2">
      <c r="C1051">
        <v>3022</v>
      </c>
      <c r="D1051" t="s">
        <v>199</v>
      </c>
      <c r="E1051" t="s">
        <v>200</v>
      </c>
      <c r="F1051" t="s">
        <v>631</v>
      </c>
      <c r="G1051" s="1">
        <v>41085</v>
      </c>
      <c r="H1051" t="s">
        <v>204</v>
      </c>
      <c r="I1051">
        <v>34</v>
      </c>
      <c r="J1051">
        <v>6.85</v>
      </c>
      <c r="K1051" s="36">
        <v>9232.39</v>
      </c>
      <c r="L1051" s="36">
        <v>0</v>
      </c>
      <c r="M1051">
        <v>0</v>
      </c>
      <c r="N1051" t="s">
        <v>495</v>
      </c>
      <c r="O1051" t="s">
        <v>495</v>
      </c>
      <c r="P1051" t="s">
        <v>198</v>
      </c>
      <c r="Q1051">
        <v>1</v>
      </c>
      <c r="R1051" s="116">
        <f t="shared" si="112"/>
        <v>9232.39</v>
      </c>
      <c r="S1051">
        <f t="shared" si="113"/>
        <v>63241.871499999994</v>
      </c>
      <c r="T1051" t="str">
        <f t="shared" si="114"/>
        <v>30224108530CME</v>
      </c>
      <c r="U1051" t="str">
        <f t="shared" si="115"/>
        <v>34108530CME</v>
      </c>
      <c r="V1051" t="str">
        <f t="shared" si="116"/>
        <v>341085TDCME</v>
      </c>
      <c r="W1051" t="str">
        <f t="shared" si="117"/>
        <v>302241085TDCME</v>
      </c>
      <c r="X1051" t="str">
        <f t="shared" si="118"/>
        <v>0CME</v>
      </c>
    </row>
    <row r="1052" spans="3:24" hidden="1" x14ac:dyDescent="0.2">
      <c r="C1052">
        <v>3022</v>
      </c>
      <c r="D1052" t="s">
        <v>199</v>
      </c>
      <c r="E1052" t="s">
        <v>200</v>
      </c>
      <c r="F1052" t="s">
        <v>632</v>
      </c>
      <c r="G1052" s="1">
        <v>41085</v>
      </c>
      <c r="H1052" t="s">
        <v>202</v>
      </c>
      <c r="I1052">
        <v>34</v>
      </c>
      <c r="J1052">
        <v>6.97</v>
      </c>
      <c r="K1052" s="36">
        <v>0</v>
      </c>
      <c r="L1052" s="36">
        <v>393.15</v>
      </c>
      <c r="M1052">
        <v>0</v>
      </c>
      <c r="N1052" t="s">
        <v>495</v>
      </c>
      <c r="O1052" t="s">
        <v>495</v>
      </c>
      <c r="P1052" t="s">
        <v>198</v>
      </c>
      <c r="Q1052">
        <v>1</v>
      </c>
      <c r="R1052" s="116">
        <f t="shared" si="112"/>
        <v>393.15</v>
      </c>
      <c r="S1052">
        <f t="shared" si="113"/>
        <v>2740.2554999999998</v>
      </c>
      <c r="T1052" t="str">
        <f t="shared" si="114"/>
        <v>30224108530VME</v>
      </c>
      <c r="U1052" t="str">
        <f t="shared" si="115"/>
        <v>34108530VME</v>
      </c>
      <c r="V1052" t="str">
        <f t="shared" si="116"/>
        <v>341085TDVME</v>
      </c>
      <c r="W1052" t="str">
        <f t="shared" si="117"/>
        <v>302241085TDVME</v>
      </c>
      <c r="X1052" t="str">
        <f t="shared" si="118"/>
        <v>0VME</v>
      </c>
    </row>
    <row r="1053" spans="3:24" hidden="1" x14ac:dyDescent="0.2">
      <c r="C1053">
        <v>3024</v>
      </c>
      <c r="D1053" t="s">
        <v>199</v>
      </c>
      <c r="E1053" t="s">
        <v>200</v>
      </c>
      <c r="F1053" t="s">
        <v>703</v>
      </c>
      <c r="G1053" s="1">
        <v>41085</v>
      </c>
      <c r="H1053" t="s">
        <v>204</v>
      </c>
      <c r="I1053">
        <v>34</v>
      </c>
      <c r="J1053">
        <v>6.85</v>
      </c>
      <c r="K1053" s="36">
        <v>4937.51</v>
      </c>
      <c r="L1053" s="36">
        <v>0</v>
      </c>
      <c r="M1053">
        <v>0</v>
      </c>
      <c r="N1053" t="s">
        <v>198</v>
      </c>
      <c r="O1053" t="s">
        <v>198</v>
      </c>
      <c r="P1053" t="s">
        <v>198</v>
      </c>
      <c r="Q1053">
        <v>1</v>
      </c>
      <c r="R1053" s="116">
        <f t="shared" si="112"/>
        <v>4937.51</v>
      </c>
      <c r="S1053">
        <f t="shared" si="113"/>
        <v>33821.943500000001</v>
      </c>
      <c r="T1053" t="str">
        <f t="shared" si="114"/>
        <v>30244108530CME</v>
      </c>
      <c r="U1053" t="str">
        <f t="shared" si="115"/>
        <v>34108530CME</v>
      </c>
      <c r="V1053" t="str">
        <f t="shared" si="116"/>
        <v>341085TDCME</v>
      </c>
      <c r="W1053" t="str">
        <f t="shared" si="117"/>
        <v>302441085TDCME</v>
      </c>
      <c r="X1053" t="str">
        <f t="shared" si="118"/>
        <v>0CME</v>
      </c>
    </row>
    <row r="1054" spans="3:24" hidden="1" x14ac:dyDescent="0.2">
      <c r="C1054">
        <v>3024</v>
      </c>
      <c r="D1054" t="s">
        <v>199</v>
      </c>
      <c r="E1054" t="s">
        <v>200</v>
      </c>
      <c r="F1054" t="s">
        <v>704</v>
      </c>
      <c r="G1054" s="1">
        <v>41085</v>
      </c>
      <c r="H1054" t="s">
        <v>202</v>
      </c>
      <c r="I1054">
        <v>34</v>
      </c>
      <c r="J1054">
        <v>6.97</v>
      </c>
      <c r="K1054" s="36">
        <v>0</v>
      </c>
      <c r="L1054" s="36">
        <v>3585.49</v>
      </c>
      <c r="M1054">
        <v>0</v>
      </c>
      <c r="N1054" t="s">
        <v>198</v>
      </c>
      <c r="O1054" t="s">
        <v>198</v>
      </c>
      <c r="P1054" t="s">
        <v>198</v>
      </c>
      <c r="Q1054">
        <v>1</v>
      </c>
      <c r="R1054" s="116">
        <f t="shared" si="112"/>
        <v>3585.49</v>
      </c>
      <c r="S1054">
        <f t="shared" si="113"/>
        <v>24990.865299999998</v>
      </c>
      <c r="T1054" t="str">
        <f t="shared" si="114"/>
        <v>30244108530VME</v>
      </c>
      <c r="U1054" t="str">
        <f t="shared" si="115"/>
        <v>34108530VME</v>
      </c>
      <c r="V1054" t="str">
        <f t="shared" si="116"/>
        <v>341085TDVME</v>
      </c>
      <c r="W1054" t="str">
        <f t="shared" si="117"/>
        <v>302441085TDVME</v>
      </c>
      <c r="X1054" t="str">
        <f t="shared" si="118"/>
        <v>0VME</v>
      </c>
    </row>
    <row r="1055" spans="3:24" hidden="1" x14ac:dyDescent="0.2">
      <c r="C1055">
        <v>3025</v>
      </c>
      <c r="D1055" t="s">
        <v>199</v>
      </c>
      <c r="E1055" t="s">
        <v>200</v>
      </c>
      <c r="F1055" t="s">
        <v>631</v>
      </c>
      <c r="G1055" s="1">
        <v>41085</v>
      </c>
      <c r="H1055" t="s">
        <v>204</v>
      </c>
      <c r="I1055">
        <v>34</v>
      </c>
      <c r="J1055">
        <v>6.85</v>
      </c>
      <c r="K1055" s="36">
        <v>1507.33</v>
      </c>
      <c r="L1055" s="36">
        <v>0</v>
      </c>
      <c r="M1055">
        <v>0</v>
      </c>
      <c r="N1055" t="s">
        <v>495</v>
      </c>
      <c r="O1055" t="s">
        <v>495</v>
      </c>
      <c r="P1055" t="s">
        <v>198</v>
      </c>
      <c r="Q1055">
        <v>1</v>
      </c>
      <c r="R1055" s="116">
        <f t="shared" si="112"/>
        <v>1507.33</v>
      </c>
      <c r="S1055">
        <f t="shared" si="113"/>
        <v>10325.210499999999</v>
      </c>
      <c r="T1055" t="str">
        <f t="shared" si="114"/>
        <v>30254108530CME</v>
      </c>
      <c r="U1055" t="str">
        <f t="shared" si="115"/>
        <v>34108530CME</v>
      </c>
      <c r="V1055" t="str">
        <f t="shared" si="116"/>
        <v>341085TDCME</v>
      </c>
      <c r="W1055" t="str">
        <f t="shared" si="117"/>
        <v>302541085TDCME</v>
      </c>
      <c r="X1055" t="str">
        <f t="shared" si="118"/>
        <v>0CME</v>
      </c>
    </row>
    <row r="1056" spans="3:24" hidden="1" x14ac:dyDescent="0.2">
      <c r="C1056">
        <v>3025</v>
      </c>
      <c r="D1056" t="s">
        <v>199</v>
      </c>
      <c r="E1056" t="s">
        <v>200</v>
      </c>
      <c r="F1056" t="s">
        <v>632</v>
      </c>
      <c r="G1056" s="1">
        <v>41085</v>
      </c>
      <c r="H1056" t="s">
        <v>202</v>
      </c>
      <c r="I1056">
        <v>34</v>
      </c>
      <c r="J1056">
        <v>6.96</v>
      </c>
      <c r="K1056" s="36">
        <v>0</v>
      </c>
      <c r="L1056" s="36">
        <v>12574.64</v>
      </c>
      <c r="M1056">
        <v>0</v>
      </c>
      <c r="N1056" t="s">
        <v>495</v>
      </c>
      <c r="O1056" t="s">
        <v>495</v>
      </c>
      <c r="P1056" t="s">
        <v>198</v>
      </c>
      <c r="Q1056">
        <v>1</v>
      </c>
      <c r="R1056" s="116">
        <f t="shared" si="112"/>
        <v>12574.64</v>
      </c>
      <c r="S1056">
        <f t="shared" si="113"/>
        <v>87519.494399999996</v>
      </c>
      <c r="T1056" t="str">
        <f t="shared" si="114"/>
        <v>30254108530VME</v>
      </c>
      <c r="U1056" t="str">
        <f t="shared" si="115"/>
        <v>34108530VME</v>
      </c>
      <c r="V1056" t="str">
        <f t="shared" si="116"/>
        <v>341085TDVME</v>
      </c>
      <c r="W1056" t="str">
        <f t="shared" si="117"/>
        <v>302541085TDVME</v>
      </c>
      <c r="X1056" t="str">
        <f t="shared" si="118"/>
        <v>0VME</v>
      </c>
    </row>
    <row r="1057" spans="3:24" hidden="1" x14ac:dyDescent="0.2">
      <c r="C1057">
        <v>3026</v>
      </c>
      <c r="D1057" t="s">
        <v>199</v>
      </c>
      <c r="E1057" t="s">
        <v>200</v>
      </c>
      <c r="F1057" t="s">
        <v>711</v>
      </c>
      <c r="G1057" s="1">
        <v>41085</v>
      </c>
      <c r="H1057" t="s">
        <v>204</v>
      </c>
      <c r="I1057">
        <v>34</v>
      </c>
      <c r="J1057">
        <v>6.85</v>
      </c>
      <c r="K1057" s="36">
        <v>145</v>
      </c>
      <c r="L1057" s="36">
        <v>0</v>
      </c>
      <c r="M1057">
        <v>0</v>
      </c>
      <c r="N1057" t="s">
        <v>453</v>
      </c>
      <c r="O1057" t="s">
        <v>453</v>
      </c>
      <c r="P1057" t="s">
        <v>243</v>
      </c>
      <c r="Q1057">
        <v>1</v>
      </c>
      <c r="R1057" s="116">
        <f t="shared" si="112"/>
        <v>145</v>
      </c>
      <c r="S1057">
        <f t="shared" si="113"/>
        <v>993.25</v>
      </c>
      <c r="T1057" t="str">
        <f t="shared" si="114"/>
        <v>30264108530CME</v>
      </c>
      <c r="U1057" t="str">
        <f t="shared" si="115"/>
        <v>34108530CME</v>
      </c>
      <c r="V1057" t="str">
        <f t="shared" si="116"/>
        <v>341085TDCME</v>
      </c>
      <c r="W1057" t="str">
        <f t="shared" si="117"/>
        <v>302641085TDCME</v>
      </c>
      <c r="X1057" t="str">
        <f t="shared" si="118"/>
        <v>0CME</v>
      </c>
    </row>
    <row r="1058" spans="3:24" hidden="1" x14ac:dyDescent="0.2">
      <c r="C1058">
        <v>3026</v>
      </c>
      <c r="D1058" t="s">
        <v>199</v>
      </c>
      <c r="E1058" t="s">
        <v>200</v>
      </c>
      <c r="F1058" t="s">
        <v>711</v>
      </c>
      <c r="G1058" s="1">
        <v>41085</v>
      </c>
      <c r="H1058" t="s">
        <v>202</v>
      </c>
      <c r="I1058">
        <v>34</v>
      </c>
      <c r="J1058">
        <v>6.97</v>
      </c>
      <c r="K1058" s="36">
        <v>0</v>
      </c>
      <c r="L1058" s="36">
        <v>434.57</v>
      </c>
      <c r="M1058">
        <v>0</v>
      </c>
      <c r="N1058" t="s">
        <v>453</v>
      </c>
      <c r="O1058" t="s">
        <v>453</v>
      </c>
      <c r="P1058" t="s">
        <v>243</v>
      </c>
      <c r="Q1058">
        <v>1</v>
      </c>
      <c r="R1058" s="116">
        <f t="shared" si="112"/>
        <v>434.57</v>
      </c>
      <c r="S1058">
        <f t="shared" si="113"/>
        <v>3028.9528999999998</v>
      </c>
      <c r="T1058" t="str">
        <f t="shared" si="114"/>
        <v>30264108530VME</v>
      </c>
      <c r="U1058" t="str">
        <f t="shared" si="115"/>
        <v>34108530VME</v>
      </c>
      <c r="V1058" t="str">
        <f t="shared" si="116"/>
        <v>341085TDVME</v>
      </c>
      <c r="W1058" t="str">
        <f t="shared" si="117"/>
        <v>302641085TDVME</v>
      </c>
      <c r="X1058" t="str">
        <f t="shared" si="118"/>
        <v>0VME</v>
      </c>
    </row>
    <row r="1059" spans="3:24" hidden="1" x14ac:dyDescent="0.2">
      <c r="C1059">
        <v>3026</v>
      </c>
      <c r="D1059" t="s">
        <v>199</v>
      </c>
      <c r="E1059" t="s">
        <v>200</v>
      </c>
      <c r="F1059" t="s">
        <v>711</v>
      </c>
      <c r="G1059" s="1">
        <v>41085</v>
      </c>
      <c r="H1059" t="s">
        <v>204</v>
      </c>
      <c r="I1059">
        <v>34</v>
      </c>
      <c r="J1059">
        <v>6.85</v>
      </c>
      <c r="K1059" s="36">
        <v>6443.34</v>
      </c>
      <c r="L1059" s="36">
        <v>0</v>
      </c>
      <c r="M1059">
        <v>0</v>
      </c>
      <c r="N1059" t="s">
        <v>453</v>
      </c>
      <c r="O1059" t="s">
        <v>453</v>
      </c>
      <c r="P1059" t="s">
        <v>430</v>
      </c>
      <c r="Q1059">
        <v>1</v>
      </c>
      <c r="R1059" s="116">
        <f t="shared" si="112"/>
        <v>6443.34</v>
      </c>
      <c r="S1059">
        <f t="shared" si="113"/>
        <v>44136.879000000001</v>
      </c>
      <c r="T1059" t="str">
        <f t="shared" si="114"/>
        <v>30264108530CME</v>
      </c>
      <c r="U1059" t="str">
        <f t="shared" si="115"/>
        <v>34108530CME</v>
      </c>
      <c r="V1059" t="str">
        <f t="shared" si="116"/>
        <v>341085TDCME</v>
      </c>
      <c r="W1059" t="str">
        <f t="shared" si="117"/>
        <v>302641085TDCME</v>
      </c>
      <c r="X1059" t="str">
        <f t="shared" si="118"/>
        <v>0CME</v>
      </c>
    </row>
    <row r="1060" spans="3:24" hidden="1" x14ac:dyDescent="0.2">
      <c r="C1060">
        <v>3026</v>
      </c>
      <c r="D1060" t="s">
        <v>199</v>
      </c>
      <c r="E1060" t="s">
        <v>200</v>
      </c>
      <c r="F1060" t="s">
        <v>711</v>
      </c>
      <c r="G1060" s="1">
        <v>41085</v>
      </c>
      <c r="H1060" t="s">
        <v>202</v>
      </c>
      <c r="I1060">
        <v>34</v>
      </c>
      <c r="J1060">
        <v>6.97</v>
      </c>
      <c r="K1060" s="36">
        <v>0</v>
      </c>
      <c r="L1060" s="36">
        <v>4453.5</v>
      </c>
      <c r="M1060">
        <v>0</v>
      </c>
      <c r="N1060" t="s">
        <v>453</v>
      </c>
      <c r="O1060" t="s">
        <v>453</v>
      </c>
      <c r="P1060" t="s">
        <v>430</v>
      </c>
      <c r="Q1060">
        <v>1</v>
      </c>
      <c r="R1060" s="116">
        <f t="shared" si="112"/>
        <v>4453.5</v>
      </c>
      <c r="S1060">
        <f t="shared" si="113"/>
        <v>31040.895</v>
      </c>
      <c r="T1060" t="str">
        <f t="shared" si="114"/>
        <v>30264108530VME</v>
      </c>
      <c r="U1060" t="str">
        <f t="shared" si="115"/>
        <v>34108530VME</v>
      </c>
      <c r="V1060" t="str">
        <f t="shared" si="116"/>
        <v>341085TDVME</v>
      </c>
      <c r="W1060" t="str">
        <f t="shared" si="117"/>
        <v>302641085TDVME</v>
      </c>
      <c r="X1060" t="str">
        <f t="shared" si="118"/>
        <v>0VME</v>
      </c>
    </row>
    <row r="1061" spans="3:24" hidden="1" x14ac:dyDescent="0.2">
      <c r="C1061">
        <v>3026</v>
      </c>
      <c r="D1061" t="s">
        <v>199</v>
      </c>
      <c r="E1061" t="s">
        <v>200</v>
      </c>
      <c r="F1061" t="s">
        <v>711</v>
      </c>
      <c r="G1061" s="1">
        <v>41085</v>
      </c>
      <c r="H1061" t="s">
        <v>204</v>
      </c>
      <c r="I1061">
        <v>34</v>
      </c>
      <c r="J1061">
        <v>6.85</v>
      </c>
      <c r="K1061" s="36">
        <v>0.5</v>
      </c>
      <c r="L1061" s="36">
        <v>0</v>
      </c>
      <c r="M1061">
        <v>0</v>
      </c>
      <c r="N1061" t="s">
        <v>453</v>
      </c>
      <c r="O1061" t="s">
        <v>453</v>
      </c>
      <c r="P1061" t="s">
        <v>590</v>
      </c>
      <c r="Q1061">
        <v>1</v>
      </c>
      <c r="R1061" s="116">
        <f t="shared" si="112"/>
        <v>0.5</v>
      </c>
      <c r="S1061">
        <f t="shared" si="113"/>
        <v>3.4249999999999998</v>
      </c>
      <c r="T1061" t="str">
        <f t="shared" si="114"/>
        <v>30264108530CME</v>
      </c>
      <c r="U1061" t="str">
        <f t="shared" si="115"/>
        <v>34108530CME</v>
      </c>
      <c r="V1061" t="str">
        <f t="shared" si="116"/>
        <v>341085TDCME</v>
      </c>
      <c r="W1061" t="str">
        <f t="shared" si="117"/>
        <v>302641085TDCME</v>
      </c>
      <c r="X1061" t="str">
        <f t="shared" si="118"/>
        <v>0CME</v>
      </c>
    </row>
    <row r="1062" spans="3:24" hidden="1" x14ac:dyDescent="0.2">
      <c r="C1062">
        <v>3026</v>
      </c>
      <c r="D1062" t="s">
        <v>199</v>
      </c>
      <c r="E1062" t="s">
        <v>200</v>
      </c>
      <c r="F1062" t="s">
        <v>711</v>
      </c>
      <c r="G1062" s="1">
        <v>41085</v>
      </c>
      <c r="H1062" t="s">
        <v>204</v>
      </c>
      <c r="I1062">
        <v>34</v>
      </c>
      <c r="J1062">
        <v>6.85</v>
      </c>
      <c r="K1062" s="36">
        <v>24.88</v>
      </c>
      <c r="L1062" s="36">
        <v>0</v>
      </c>
      <c r="M1062">
        <v>0</v>
      </c>
      <c r="N1062" t="s">
        <v>473</v>
      </c>
      <c r="O1062" t="s">
        <v>473</v>
      </c>
      <c r="P1062" t="s">
        <v>198</v>
      </c>
      <c r="Q1062">
        <v>1</v>
      </c>
      <c r="R1062" s="116">
        <f t="shared" si="112"/>
        <v>24.88</v>
      </c>
      <c r="S1062">
        <f t="shared" si="113"/>
        <v>170.428</v>
      </c>
      <c r="T1062" t="str">
        <f t="shared" si="114"/>
        <v>30264108530CME</v>
      </c>
      <c r="U1062" t="str">
        <f t="shared" si="115"/>
        <v>34108530CME</v>
      </c>
      <c r="V1062" t="str">
        <f t="shared" si="116"/>
        <v>341085TDCME</v>
      </c>
      <c r="W1062" t="str">
        <f t="shared" si="117"/>
        <v>302641085TDCME</v>
      </c>
      <c r="X1062" t="str">
        <f t="shared" si="118"/>
        <v>0CME</v>
      </c>
    </row>
    <row r="1063" spans="3:24" hidden="1" x14ac:dyDescent="0.2">
      <c r="C1063">
        <v>3026</v>
      </c>
      <c r="D1063" t="s">
        <v>199</v>
      </c>
      <c r="E1063" t="s">
        <v>200</v>
      </c>
      <c r="F1063" t="s">
        <v>711</v>
      </c>
      <c r="G1063" s="1">
        <v>41085</v>
      </c>
      <c r="H1063" t="s">
        <v>202</v>
      </c>
      <c r="I1063">
        <v>34</v>
      </c>
      <c r="J1063">
        <v>6.97</v>
      </c>
      <c r="K1063" s="36">
        <v>0</v>
      </c>
      <c r="L1063" s="36">
        <v>3067.86</v>
      </c>
      <c r="M1063">
        <v>0</v>
      </c>
      <c r="N1063" t="s">
        <v>473</v>
      </c>
      <c r="O1063" t="s">
        <v>473</v>
      </c>
      <c r="P1063" t="s">
        <v>198</v>
      </c>
      <c r="Q1063">
        <v>1</v>
      </c>
      <c r="R1063" s="116">
        <f t="shared" si="112"/>
        <v>3067.86</v>
      </c>
      <c r="S1063">
        <f t="shared" si="113"/>
        <v>21382.984199999999</v>
      </c>
      <c r="T1063" t="str">
        <f t="shared" si="114"/>
        <v>30264108530VME</v>
      </c>
      <c r="U1063" t="str">
        <f t="shared" si="115"/>
        <v>34108530VME</v>
      </c>
      <c r="V1063" t="str">
        <f t="shared" si="116"/>
        <v>341085TDVME</v>
      </c>
      <c r="W1063" t="str">
        <f t="shared" si="117"/>
        <v>302641085TDVME</v>
      </c>
      <c r="X1063" t="str">
        <f t="shared" si="118"/>
        <v>0VME</v>
      </c>
    </row>
    <row r="1064" spans="3:24" hidden="1" x14ac:dyDescent="0.2">
      <c r="C1064">
        <v>3027</v>
      </c>
      <c r="D1064" t="s">
        <v>199</v>
      </c>
      <c r="E1064" t="s">
        <v>200</v>
      </c>
      <c r="F1064" t="s">
        <v>703</v>
      </c>
      <c r="G1064" s="1">
        <v>41085</v>
      </c>
      <c r="H1064" t="s">
        <v>204</v>
      </c>
      <c r="I1064">
        <v>34</v>
      </c>
      <c r="J1064">
        <v>6.85</v>
      </c>
      <c r="K1064" s="36">
        <v>1154.58</v>
      </c>
      <c r="L1064" s="36">
        <v>0</v>
      </c>
      <c r="M1064">
        <v>0</v>
      </c>
      <c r="N1064" t="s">
        <v>453</v>
      </c>
      <c r="O1064" t="s">
        <v>453</v>
      </c>
      <c r="P1064" t="s">
        <v>198</v>
      </c>
      <c r="Q1064">
        <v>1</v>
      </c>
      <c r="R1064" s="116">
        <f t="shared" si="112"/>
        <v>1154.58</v>
      </c>
      <c r="S1064">
        <f t="shared" si="113"/>
        <v>7908.8729999999987</v>
      </c>
      <c r="T1064" t="str">
        <f t="shared" si="114"/>
        <v>30274108530CME</v>
      </c>
      <c r="U1064" t="str">
        <f t="shared" si="115"/>
        <v>34108530CME</v>
      </c>
      <c r="V1064" t="str">
        <f t="shared" si="116"/>
        <v>341085TDCME</v>
      </c>
      <c r="W1064" t="str">
        <f t="shared" si="117"/>
        <v>302741085TDCME</v>
      </c>
      <c r="X1064" t="str">
        <f t="shared" si="118"/>
        <v>0CME</v>
      </c>
    </row>
    <row r="1065" spans="3:24" hidden="1" x14ac:dyDescent="0.2">
      <c r="C1065">
        <v>3027</v>
      </c>
      <c r="D1065" t="s">
        <v>199</v>
      </c>
      <c r="E1065" t="s">
        <v>200</v>
      </c>
      <c r="F1065" t="s">
        <v>704</v>
      </c>
      <c r="G1065" s="1">
        <v>41085</v>
      </c>
      <c r="H1065" t="s">
        <v>202</v>
      </c>
      <c r="I1065">
        <v>34</v>
      </c>
      <c r="J1065">
        <v>6.97</v>
      </c>
      <c r="K1065" s="36">
        <v>0</v>
      </c>
      <c r="L1065" s="36">
        <v>1594.1</v>
      </c>
      <c r="M1065">
        <v>0</v>
      </c>
      <c r="N1065" t="s">
        <v>453</v>
      </c>
      <c r="O1065" t="s">
        <v>453</v>
      </c>
      <c r="P1065" t="s">
        <v>198</v>
      </c>
      <c r="Q1065">
        <v>1</v>
      </c>
      <c r="R1065" s="116">
        <f t="shared" si="112"/>
        <v>1594.1</v>
      </c>
      <c r="S1065">
        <f t="shared" si="113"/>
        <v>11110.876999999999</v>
      </c>
      <c r="T1065" t="str">
        <f t="shared" si="114"/>
        <v>30274108530VME</v>
      </c>
      <c r="U1065" t="str">
        <f t="shared" si="115"/>
        <v>34108530VME</v>
      </c>
      <c r="V1065" t="str">
        <f t="shared" si="116"/>
        <v>341085TDVME</v>
      </c>
      <c r="W1065" t="str">
        <f t="shared" si="117"/>
        <v>302741085TDVME</v>
      </c>
      <c r="X1065" t="str">
        <f t="shared" si="118"/>
        <v>0VME</v>
      </c>
    </row>
    <row r="1066" spans="3:24" hidden="1" x14ac:dyDescent="0.2">
      <c r="C1066">
        <v>3028</v>
      </c>
      <c r="D1066" t="s">
        <v>199</v>
      </c>
      <c r="E1066" t="s">
        <v>200</v>
      </c>
      <c r="F1066" t="s">
        <v>712</v>
      </c>
      <c r="G1066" s="1">
        <v>41085</v>
      </c>
      <c r="H1066" t="s">
        <v>204</v>
      </c>
      <c r="I1066">
        <v>34</v>
      </c>
      <c r="J1066">
        <v>6.85</v>
      </c>
      <c r="K1066" s="36">
        <v>463.52</v>
      </c>
      <c r="L1066" s="36">
        <v>0</v>
      </c>
      <c r="M1066">
        <v>0</v>
      </c>
      <c r="N1066" t="s">
        <v>473</v>
      </c>
      <c r="O1066" t="s">
        <v>473</v>
      </c>
      <c r="P1066" t="s">
        <v>198</v>
      </c>
      <c r="Q1066">
        <v>1</v>
      </c>
      <c r="R1066" s="116">
        <f t="shared" si="112"/>
        <v>463.52</v>
      </c>
      <c r="S1066">
        <f t="shared" si="113"/>
        <v>3175.1119999999996</v>
      </c>
      <c r="T1066" t="str">
        <f t="shared" si="114"/>
        <v>30284108530CME</v>
      </c>
      <c r="U1066" t="str">
        <f t="shared" si="115"/>
        <v>34108530CME</v>
      </c>
      <c r="V1066" t="str">
        <f t="shared" si="116"/>
        <v>341085TDCME</v>
      </c>
      <c r="W1066" t="str">
        <f t="shared" si="117"/>
        <v>302841085TDCME</v>
      </c>
      <c r="X1066" t="str">
        <f t="shared" si="118"/>
        <v>0CME</v>
      </c>
    </row>
    <row r="1067" spans="3:24" hidden="1" x14ac:dyDescent="0.2">
      <c r="C1067">
        <v>3028</v>
      </c>
      <c r="D1067" t="s">
        <v>199</v>
      </c>
      <c r="E1067" t="s">
        <v>200</v>
      </c>
      <c r="F1067" t="s">
        <v>713</v>
      </c>
      <c r="G1067" s="1">
        <v>41085</v>
      </c>
      <c r="H1067" t="s">
        <v>202</v>
      </c>
      <c r="I1067">
        <v>34</v>
      </c>
      <c r="J1067">
        <v>6.97</v>
      </c>
      <c r="K1067" s="36">
        <v>0</v>
      </c>
      <c r="L1067" s="36">
        <v>2748.05</v>
      </c>
      <c r="M1067">
        <v>0</v>
      </c>
      <c r="N1067" t="s">
        <v>473</v>
      </c>
      <c r="O1067" t="s">
        <v>473</v>
      </c>
      <c r="P1067" t="s">
        <v>198</v>
      </c>
      <c r="Q1067">
        <v>1</v>
      </c>
      <c r="R1067" s="116">
        <f t="shared" si="112"/>
        <v>2748.05</v>
      </c>
      <c r="S1067">
        <f t="shared" si="113"/>
        <v>19153.908500000001</v>
      </c>
      <c r="T1067" t="str">
        <f t="shared" si="114"/>
        <v>30284108530VME</v>
      </c>
      <c r="U1067" t="str">
        <f t="shared" si="115"/>
        <v>34108530VME</v>
      </c>
      <c r="V1067" t="str">
        <f t="shared" si="116"/>
        <v>341085TDVME</v>
      </c>
      <c r="W1067" t="str">
        <f t="shared" si="117"/>
        <v>302841085TDVME</v>
      </c>
      <c r="X1067" t="str">
        <f t="shared" si="118"/>
        <v>0VME</v>
      </c>
    </row>
    <row r="1068" spans="3:24" hidden="1" x14ac:dyDescent="0.2">
      <c r="C1068">
        <v>3029</v>
      </c>
      <c r="D1068" t="s">
        <v>199</v>
      </c>
      <c r="E1068" t="s">
        <v>200</v>
      </c>
      <c r="F1068" t="s">
        <v>709</v>
      </c>
      <c r="G1068" s="1">
        <v>41085</v>
      </c>
      <c r="H1068" t="s">
        <v>204</v>
      </c>
      <c r="I1068">
        <v>34</v>
      </c>
      <c r="J1068">
        <v>6.85</v>
      </c>
      <c r="K1068" s="36">
        <v>588.80999999999995</v>
      </c>
      <c r="L1068" s="36">
        <v>0</v>
      </c>
      <c r="M1068">
        <v>0</v>
      </c>
      <c r="N1068" t="s">
        <v>473</v>
      </c>
      <c r="O1068" t="s">
        <v>473</v>
      </c>
      <c r="P1068" t="s">
        <v>198</v>
      </c>
      <c r="Q1068">
        <v>1</v>
      </c>
      <c r="R1068" s="116">
        <f t="shared" si="112"/>
        <v>588.80999999999995</v>
      </c>
      <c r="S1068">
        <f t="shared" si="113"/>
        <v>4033.3484999999996</v>
      </c>
      <c r="T1068" t="str">
        <f t="shared" si="114"/>
        <v>30294108530CME</v>
      </c>
      <c r="U1068" t="str">
        <f t="shared" si="115"/>
        <v>34108530CME</v>
      </c>
      <c r="V1068" t="str">
        <f t="shared" si="116"/>
        <v>341085TDCME</v>
      </c>
      <c r="W1068" t="str">
        <f t="shared" si="117"/>
        <v>302941085TDCME</v>
      </c>
      <c r="X1068" t="str">
        <f t="shared" si="118"/>
        <v>0CME</v>
      </c>
    </row>
    <row r="1069" spans="3:24" hidden="1" x14ac:dyDescent="0.2">
      <c r="C1069">
        <v>3029</v>
      </c>
      <c r="D1069" t="s">
        <v>199</v>
      </c>
      <c r="E1069" t="s">
        <v>200</v>
      </c>
      <c r="F1069" t="s">
        <v>710</v>
      </c>
      <c r="G1069" s="1">
        <v>41085</v>
      </c>
      <c r="H1069" t="s">
        <v>202</v>
      </c>
      <c r="I1069">
        <v>34</v>
      </c>
      <c r="J1069">
        <v>6.97</v>
      </c>
      <c r="K1069" s="36">
        <v>0</v>
      </c>
      <c r="L1069" s="36">
        <v>1298.1600000000001</v>
      </c>
      <c r="M1069">
        <v>0</v>
      </c>
      <c r="N1069" t="s">
        <v>473</v>
      </c>
      <c r="O1069" t="s">
        <v>473</v>
      </c>
      <c r="P1069" t="s">
        <v>198</v>
      </c>
      <c r="Q1069">
        <v>1</v>
      </c>
      <c r="R1069" s="116">
        <f t="shared" si="112"/>
        <v>1298.1600000000001</v>
      </c>
      <c r="S1069">
        <f t="shared" si="113"/>
        <v>9048.1751999999997</v>
      </c>
      <c r="T1069" t="str">
        <f t="shared" si="114"/>
        <v>30294108530VME</v>
      </c>
      <c r="U1069" t="str">
        <f t="shared" si="115"/>
        <v>34108530VME</v>
      </c>
      <c r="V1069" t="str">
        <f t="shared" si="116"/>
        <v>341085TDVME</v>
      </c>
      <c r="W1069" t="str">
        <f t="shared" si="117"/>
        <v>302941085TDVME</v>
      </c>
      <c r="X1069" t="str">
        <f t="shared" si="118"/>
        <v>0VME</v>
      </c>
    </row>
    <row r="1070" spans="3:24" hidden="1" x14ac:dyDescent="0.2">
      <c r="C1070">
        <v>3029</v>
      </c>
      <c r="D1070" t="s">
        <v>199</v>
      </c>
      <c r="E1070" t="s">
        <v>200</v>
      </c>
      <c r="F1070" t="s">
        <v>899</v>
      </c>
      <c r="G1070" s="1">
        <v>41085</v>
      </c>
      <c r="H1070" t="s">
        <v>204</v>
      </c>
      <c r="I1070">
        <v>34</v>
      </c>
      <c r="J1070">
        <v>6.85</v>
      </c>
      <c r="K1070" s="36">
        <v>89.77</v>
      </c>
      <c r="L1070" s="36">
        <v>0</v>
      </c>
      <c r="M1070">
        <v>0</v>
      </c>
      <c r="N1070" t="s">
        <v>473</v>
      </c>
      <c r="O1070" t="s">
        <v>473</v>
      </c>
      <c r="P1070" t="s">
        <v>198</v>
      </c>
      <c r="Q1070">
        <v>1</v>
      </c>
      <c r="R1070" s="116">
        <f t="shared" si="112"/>
        <v>89.77</v>
      </c>
      <c r="S1070">
        <f t="shared" si="113"/>
        <v>614.92449999999997</v>
      </c>
      <c r="T1070" t="str">
        <f t="shared" si="114"/>
        <v>30294108530CME</v>
      </c>
      <c r="U1070" t="str">
        <f t="shared" si="115"/>
        <v>34108530CME</v>
      </c>
      <c r="V1070" t="str">
        <f t="shared" si="116"/>
        <v>341085TDCME</v>
      </c>
      <c r="W1070" t="str">
        <f t="shared" si="117"/>
        <v>302941085TDCME</v>
      </c>
      <c r="X1070" t="str">
        <f t="shared" si="118"/>
        <v>0CME</v>
      </c>
    </row>
    <row r="1071" spans="3:24" hidden="1" x14ac:dyDescent="0.2">
      <c r="C1071">
        <v>3029</v>
      </c>
      <c r="D1071" t="s">
        <v>199</v>
      </c>
      <c r="E1071" t="s">
        <v>200</v>
      </c>
      <c r="F1071" t="s">
        <v>900</v>
      </c>
      <c r="G1071" s="1">
        <v>41085</v>
      </c>
      <c r="H1071" t="s">
        <v>202</v>
      </c>
      <c r="I1071">
        <v>34</v>
      </c>
      <c r="J1071">
        <v>6.97</v>
      </c>
      <c r="K1071" s="36">
        <v>0</v>
      </c>
      <c r="L1071" s="36">
        <v>180.67</v>
      </c>
      <c r="M1071">
        <v>0</v>
      </c>
      <c r="N1071" t="s">
        <v>473</v>
      </c>
      <c r="O1071" t="s">
        <v>473</v>
      </c>
      <c r="P1071" t="s">
        <v>198</v>
      </c>
      <c r="Q1071">
        <v>1</v>
      </c>
      <c r="R1071" s="116">
        <f t="shared" si="112"/>
        <v>180.67</v>
      </c>
      <c r="S1071">
        <f t="shared" si="113"/>
        <v>1259.2698999999998</v>
      </c>
      <c r="T1071" t="str">
        <f t="shared" si="114"/>
        <v>30294108530VME</v>
      </c>
      <c r="U1071" t="str">
        <f t="shared" si="115"/>
        <v>34108530VME</v>
      </c>
      <c r="V1071" t="str">
        <f t="shared" si="116"/>
        <v>341085TDVME</v>
      </c>
      <c r="W1071" t="str">
        <f t="shared" si="117"/>
        <v>302941085TDVME</v>
      </c>
      <c r="X1071" t="str">
        <f t="shared" si="118"/>
        <v>0VME</v>
      </c>
    </row>
    <row r="1072" spans="3:24" hidden="1" x14ac:dyDescent="0.2">
      <c r="C1072">
        <v>3030</v>
      </c>
      <c r="D1072" t="s">
        <v>199</v>
      </c>
      <c r="E1072" t="s">
        <v>200</v>
      </c>
      <c r="F1072" t="s">
        <v>236</v>
      </c>
      <c r="G1072" s="1">
        <v>41085</v>
      </c>
      <c r="H1072" t="s">
        <v>204</v>
      </c>
      <c r="I1072">
        <v>34</v>
      </c>
      <c r="J1072">
        <v>6.85</v>
      </c>
      <c r="K1072" s="36">
        <v>14</v>
      </c>
      <c r="L1072" s="36">
        <v>0</v>
      </c>
      <c r="M1072">
        <v>0</v>
      </c>
      <c r="N1072" t="s">
        <v>198</v>
      </c>
      <c r="O1072" t="s">
        <v>198</v>
      </c>
      <c r="P1072" t="s">
        <v>348</v>
      </c>
      <c r="Q1072">
        <v>1</v>
      </c>
      <c r="R1072" s="116">
        <f t="shared" si="112"/>
        <v>14</v>
      </c>
      <c r="S1072">
        <f t="shared" si="113"/>
        <v>95.899999999999991</v>
      </c>
      <c r="T1072" t="str">
        <f t="shared" si="114"/>
        <v>30304108530CME</v>
      </c>
      <c r="U1072" t="str">
        <f t="shared" si="115"/>
        <v>34108530CME</v>
      </c>
      <c r="V1072" t="str">
        <f t="shared" si="116"/>
        <v>341085TDCME</v>
      </c>
      <c r="W1072" t="str">
        <f t="shared" si="117"/>
        <v>303041085TDCME</v>
      </c>
      <c r="X1072" t="str">
        <f t="shared" si="118"/>
        <v>0CME</v>
      </c>
    </row>
    <row r="1073" spans="3:24" hidden="1" x14ac:dyDescent="0.2">
      <c r="C1073">
        <v>3030</v>
      </c>
      <c r="D1073" t="s">
        <v>199</v>
      </c>
      <c r="E1073" t="s">
        <v>200</v>
      </c>
      <c r="F1073" t="s">
        <v>201</v>
      </c>
      <c r="G1073" s="1">
        <v>41085</v>
      </c>
      <c r="H1073" t="s">
        <v>204</v>
      </c>
      <c r="I1073">
        <v>34</v>
      </c>
      <c r="J1073">
        <v>6.85</v>
      </c>
      <c r="K1073" s="36">
        <v>1435.58</v>
      </c>
      <c r="L1073" s="36">
        <v>0</v>
      </c>
      <c r="M1073">
        <v>0</v>
      </c>
      <c r="N1073" t="s">
        <v>453</v>
      </c>
      <c r="O1073" t="s">
        <v>453</v>
      </c>
      <c r="P1073" t="s">
        <v>198</v>
      </c>
      <c r="Q1073">
        <v>1</v>
      </c>
      <c r="R1073" s="116">
        <f t="shared" si="112"/>
        <v>1435.58</v>
      </c>
      <c r="S1073">
        <f t="shared" si="113"/>
        <v>9833.7229999999981</v>
      </c>
      <c r="T1073" t="str">
        <f t="shared" si="114"/>
        <v>30304108530CME</v>
      </c>
      <c r="U1073" t="str">
        <f t="shared" si="115"/>
        <v>34108530CME</v>
      </c>
      <c r="V1073" t="str">
        <f t="shared" si="116"/>
        <v>341085TDCME</v>
      </c>
      <c r="W1073" t="str">
        <f t="shared" si="117"/>
        <v>303041085TDCME</v>
      </c>
      <c r="X1073" t="str">
        <f t="shared" si="118"/>
        <v>0CME</v>
      </c>
    </row>
    <row r="1074" spans="3:24" hidden="1" x14ac:dyDescent="0.2">
      <c r="C1074">
        <v>3030</v>
      </c>
      <c r="D1074" t="s">
        <v>199</v>
      </c>
      <c r="E1074" t="s">
        <v>200</v>
      </c>
      <c r="F1074" t="s">
        <v>214</v>
      </c>
      <c r="G1074" s="1">
        <v>41085</v>
      </c>
      <c r="H1074" t="s">
        <v>202</v>
      </c>
      <c r="I1074">
        <v>34</v>
      </c>
      <c r="J1074">
        <v>6.97</v>
      </c>
      <c r="K1074" s="36">
        <v>0</v>
      </c>
      <c r="L1074" s="36">
        <v>576.71</v>
      </c>
      <c r="M1074">
        <v>0</v>
      </c>
      <c r="N1074" t="s">
        <v>453</v>
      </c>
      <c r="O1074" t="s">
        <v>453</v>
      </c>
      <c r="P1074" t="s">
        <v>198</v>
      </c>
      <c r="Q1074">
        <v>1</v>
      </c>
      <c r="R1074" s="116">
        <f t="shared" si="112"/>
        <v>576.71</v>
      </c>
      <c r="S1074">
        <f t="shared" si="113"/>
        <v>4019.6687000000002</v>
      </c>
      <c r="T1074" t="str">
        <f t="shared" si="114"/>
        <v>30304108530VME</v>
      </c>
      <c r="U1074" t="str">
        <f t="shared" si="115"/>
        <v>34108530VME</v>
      </c>
      <c r="V1074" t="str">
        <f t="shared" si="116"/>
        <v>341085TDVME</v>
      </c>
      <c r="W1074" t="str">
        <f t="shared" si="117"/>
        <v>303041085TDVME</v>
      </c>
      <c r="X1074" t="str">
        <f t="shared" si="118"/>
        <v>0VME</v>
      </c>
    </row>
    <row r="1075" spans="3:24" hidden="1" x14ac:dyDescent="0.2">
      <c r="C1075">
        <v>3030</v>
      </c>
      <c r="D1075" t="s">
        <v>199</v>
      </c>
      <c r="E1075" t="s">
        <v>200</v>
      </c>
      <c r="F1075" t="s">
        <v>225</v>
      </c>
      <c r="G1075" s="1">
        <v>41085</v>
      </c>
      <c r="H1075" t="s">
        <v>204</v>
      </c>
      <c r="I1075">
        <v>34</v>
      </c>
      <c r="J1075">
        <v>6.85</v>
      </c>
      <c r="K1075" s="36">
        <v>90</v>
      </c>
      <c r="L1075" s="36">
        <v>0</v>
      </c>
      <c r="M1075">
        <v>0</v>
      </c>
      <c r="N1075" t="s">
        <v>453</v>
      </c>
      <c r="O1075" t="s">
        <v>453</v>
      </c>
      <c r="P1075" t="s">
        <v>243</v>
      </c>
      <c r="Q1075">
        <v>1</v>
      </c>
      <c r="R1075" s="116">
        <f t="shared" si="112"/>
        <v>90</v>
      </c>
      <c r="S1075">
        <f t="shared" si="113"/>
        <v>616.5</v>
      </c>
      <c r="T1075" t="str">
        <f t="shared" si="114"/>
        <v>30304108530CME</v>
      </c>
      <c r="U1075" t="str">
        <f t="shared" si="115"/>
        <v>34108530CME</v>
      </c>
      <c r="V1075" t="str">
        <f t="shared" si="116"/>
        <v>341085TDCME</v>
      </c>
      <c r="W1075" t="str">
        <f t="shared" si="117"/>
        <v>303041085TDCME</v>
      </c>
      <c r="X1075" t="str">
        <f t="shared" si="118"/>
        <v>0CME</v>
      </c>
    </row>
    <row r="1076" spans="3:24" hidden="1" x14ac:dyDescent="0.2">
      <c r="C1076">
        <v>3030</v>
      </c>
      <c r="D1076" t="s">
        <v>199</v>
      </c>
      <c r="E1076" t="s">
        <v>200</v>
      </c>
      <c r="F1076" t="s">
        <v>235</v>
      </c>
      <c r="G1076" s="1">
        <v>41085</v>
      </c>
      <c r="H1076" t="s">
        <v>202</v>
      </c>
      <c r="I1076">
        <v>34</v>
      </c>
      <c r="J1076">
        <v>6.97</v>
      </c>
      <c r="K1076" s="36">
        <v>0</v>
      </c>
      <c r="L1076" s="36">
        <v>450.01</v>
      </c>
      <c r="M1076">
        <v>0</v>
      </c>
      <c r="N1076" t="s">
        <v>453</v>
      </c>
      <c r="O1076" t="s">
        <v>453</v>
      </c>
      <c r="P1076" t="s">
        <v>243</v>
      </c>
      <c r="Q1076">
        <v>1</v>
      </c>
      <c r="R1076" s="116">
        <f t="shared" si="112"/>
        <v>450.01</v>
      </c>
      <c r="S1076">
        <f t="shared" si="113"/>
        <v>3136.5697</v>
      </c>
      <c r="T1076" t="str">
        <f t="shared" si="114"/>
        <v>30304108530VME</v>
      </c>
      <c r="U1076" t="str">
        <f t="shared" si="115"/>
        <v>34108530VME</v>
      </c>
      <c r="V1076" t="str">
        <f t="shared" si="116"/>
        <v>341085TDVME</v>
      </c>
      <c r="W1076" t="str">
        <f t="shared" si="117"/>
        <v>303041085TDVME</v>
      </c>
      <c r="X1076" t="str">
        <f t="shared" si="118"/>
        <v>0VME</v>
      </c>
    </row>
    <row r="1077" spans="3:24" hidden="1" x14ac:dyDescent="0.2">
      <c r="C1077">
        <v>3031</v>
      </c>
      <c r="D1077" t="s">
        <v>199</v>
      </c>
      <c r="E1077" t="s">
        <v>200</v>
      </c>
      <c r="F1077" t="s">
        <v>712</v>
      </c>
      <c r="G1077" s="1">
        <v>41085</v>
      </c>
      <c r="H1077" t="s">
        <v>204</v>
      </c>
      <c r="I1077">
        <v>34</v>
      </c>
      <c r="J1077">
        <v>6.85</v>
      </c>
      <c r="K1077" s="36">
        <v>288.38</v>
      </c>
      <c r="L1077" s="36">
        <v>0</v>
      </c>
      <c r="M1077">
        <v>0</v>
      </c>
      <c r="N1077" t="s">
        <v>453</v>
      </c>
      <c r="O1077" t="s">
        <v>453</v>
      </c>
      <c r="P1077" t="s">
        <v>198</v>
      </c>
      <c r="Q1077">
        <v>1</v>
      </c>
      <c r="R1077" s="116">
        <f t="shared" si="112"/>
        <v>288.38</v>
      </c>
      <c r="S1077">
        <f t="shared" si="113"/>
        <v>1975.4029999999998</v>
      </c>
      <c r="T1077" t="str">
        <f t="shared" si="114"/>
        <v>30314108530CME</v>
      </c>
      <c r="U1077" t="str">
        <f t="shared" si="115"/>
        <v>34108530CME</v>
      </c>
      <c r="V1077" t="str">
        <f t="shared" si="116"/>
        <v>341085TDCME</v>
      </c>
      <c r="W1077" t="str">
        <f t="shared" si="117"/>
        <v>303141085TDCME</v>
      </c>
      <c r="X1077" t="str">
        <f t="shared" si="118"/>
        <v>0CME</v>
      </c>
    </row>
    <row r="1078" spans="3:24" hidden="1" x14ac:dyDescent="0.2">
      <c r="C1078">
        <v>3031</v>
      </c>
      <c r="D1078" t="s">
        <v>199</v>
      </c>
      <c r="E1078" t="s">
        <v>200</v>
      </c>
      <c r="F1078" t="s">
        <v>713</v>
      </c>
      <c r="G1078" s="1">
        <v>41085</v>
      </c>
      <c r="H1078" t="s">
        <v>202</v>
      </c>
      <c r="I1078">
        <v>34</v>
      </c>
      <c r="J1078">
        <v>6.97</v>
      </c>
      <c r="K1078" s="36">
        <v>0</v>
      </c>
      <c r="L1078" s="36">
        <v>2040.8</v>
      </c>
      <c r="M1078">
        <v>0</v>
      </c>
      <c r="N1078" t="s">
        <v>453</v>
      </c>
      <c r="O1078" t="s">
        <v>453</v>
      </c>
      <c r="P1078" t="s">
        <v>198</v>
      </c>
      <c r="Q1078">
        <v>1</v>
      </c>
      <c r="R1078" s="116">
        <f t="shared" si="112"/>
        <v>2040.8</v>
      </c>
      <c r="S1078">
        <f t="shared" si="113"/>
        <v>14224.375999999998</v>
      </c>
      <c r="T1078" t="str">
        <f t="shared" si="114"/>
        <v>30314108530VME</v>
      </c>
      <c r="U1078" t="str">
        <f t="shared" si="115"/>
        <v>34108530VME</v>
      </c>
      <c r="V1078" t="str">
        <f t="shared" si="116"/>
        <v>341085TDVME</v>
      </c>
      <c r="W1078" t="str">
        <f t="shared" si="117"/>
        <v>303141085TDVME</v>
      </c>
      <c r="X1078" t="str">
        <f t="shared" si="118"/>
        <v>0VME</v>
      </c>
    </row>
    <row r="1079" spans="3:24" hidden="1" x14ac:dyDescent="0.2">
      <c r="C1079">
        <v>3033</v>
      </c>
      <c r="D1079" t="s">
        <v>199</v>
      </c>
      <c r="E1079" t="s">
        <v>200</v>
      </c>
      <c r="F1079" t="s">
        <v>709</v>
      </c>
      <c r="G1079" s="1">
        <v>41085</v>
      </c>
      <c r="H1079" t="s">
        <v>204</v>
      </c>
      <c r="I1079">
        <v>34</v>
      </c>
      <c r="J1079">
        <v>6.86</v>
      </c>
      <c r="K1079" s="36">
        <v>405.72</v>
      </c>
      <c r="L1079" s="36">
        <v>0</v>
      </c>
      <c r="M1079">
        <v>0</v>
      </c>
      <c r="N1079" t="s">
        <v>473</v>
      </c>
      <c r="O1079" t="s">
        <v>473</v>
      </c>
      <c r="P1079" t="s">
        <v>198</v>
      </c>
      <c r="Q1079">
        <v>1</v>
      </c>
      <c r="R1079" s="116">
        <f t="shared" si="112"/>
        <v>405.72</v>
      </c>
      <c r="S1079">
        <f t="shared" si="113"/>
        <v>2783.2392000000004</v>
      </c>
      <c r="T1079" t="str">
        <f t="shared" si="114"/>
        <v>30334108530CME</v>
      </c>
      <c r="U1079" t="str">
        <f t="shared" si="115"/>
        <v>34108530CME</v>
      </c>
      <c r="V1079" t="str">
        <f t="shared" si="116"/>
        <v>341085TDCME</v>
      </c>
      <c r="W1079" t="str">
        <f t="shared" si="117"/>
        <v>303341085TDCME</v>
      </c>
      <c r="X1079" t="str">
        <f t="shared" si="118"/>
        <v>0CME</v>
      </c>
    </row>
    <row r="1080" spans="3:24" hidden="1" x14ac:dyDescent="0.2">
      <c r="C1080">
        <v>3033</v>
      </c>
      <c r="D1080" t="s">
        <v>199</v>
      </c>
      <c r="E1080" t="s">
        <v>200</v>
      </c>
      <c r="F1080" t="s">
        <v>710</v>
      </c>
      <c r="G1080" s="1">
        <v>41085</v>
      </c>
      <c r="H1080" t="s">
        <v>202</v>
      </c>
      <c r="I1080">
        <v>34</v>
      </c>
      <c r="J1080">
        <v>6.96</v>
      </c>
      <c r="K1080" s="36">
        <v>0</v>
      </c>
      <c r="L1080" s="36">
        <v>1946.36</v>
      </c>
      <c r="M1080">
        <v>0</v>
      </c>
      <c r="N1080" t="s">
        <v>473</v>
      </c>
      <c r="O1080" t="s">
        <v>473</v>
      </c>
      <c r="P1080" t="s">
        <v>198</v>
      </c>
      <c r="Q1080">
        <v>1</v>
      </c>
      <c r="R1080" s="116">
        <f t="shared" si="112"/>
        <v>1946.36</v>
      </c>
      <c r="S1080">
        <f t="shared" si="113"/>
        <v>13546.665599999998</v>
      </c>
      <c r="T1080" t="str">
        <f t="shared" si="114"/>
        <v>30334108530VME</v>
      </c>
      <c r="U1080" t="str">
        <f t="shared" si="115"/>
        <v>34108530VME</v>
      </c>
      <c r="V1080" t="str">
        <f t="shared" si="116"/>
        <v>341085TDVME</v>
      </c>
      <c r="W1080" t="str">
        <f t="shared" si="117"/>
        <v>303341085TDVME</v>
      </c>
      <c r="X1080" t="str">
        <f t="shared" si="118"/>
        <v>0VME</v>
      </c>
    </row>
    <row r="1081" spans="3:24" hidden="1" x14ac:dyDescent="0.2">
      <c r="C1081">
        <v>3034</v>
      </c>
      <c r="D1081" t="s">
        <v>199</v>
      </c>
      <c r="E1081" t="s">
        <v>200</v>
      </c>
      <c r="F1081" t="s">
        <v>711</v>
      </c>
      <c r="G1081" s="1">
        <v>41085</v>
      </c>
      <c r="H1081" t="s">
        <v>204</v>
      </c>
      <c r="I1081">
        <v>34</v>
      </c>
      <c r="J1081">
        <v>6.85</v>
      </c>
      <c r="K1081" s="36">
        <v>702.19</v>
      </c>
      <c r="L1081" s="36">
        <v>0</v>
      </c>
      <c r="M1081">
        <v>0</v>
      </c>
      <c r="N1081" t="s">
        <v>473</v>
      </c>
      <c r="O1081" t="s">
        <v>473</v>
      </c>
      <c r="P1081" t="s">
        <v>198</v>
      </c>
      <c r="Q1081">
        <v>1</v>
      </c>
      <c r="R1081" s="116">
        <f t="shared" si="112"/>
        <v>702.19</v>
      </c>
      <c r="S1081">
        <f t="shared" si="113"/>
        <v>4810.0015000000003</v>
      </c>
      <c r="T1081" t="str">
        <f t="shared" si="114"/>
        <v>30344108530CME</v>
      </c>
      <c r="U1081" t="str">
        <f t="shared" si="115"/>
        <v>34108530CME</v>
      </c>
      <c r="V1081" t="str">
        <f t="shared" si="116"/>
        <v>341085TDCME</v>
      </c>
      <c r="W1081" t="str">
        <f t="shared" si="117"/>
        <v>303441085TDCME</v>
      </c>
      <c r="X1081" t="str">
        <f t="shared" si="118"/>
        <v>0CME</v>
      </c>
    </row>
    <row r="1082" spans="3:24" hidden="1" x14ac:dyDescent="0.2">
      <c r="C1082">
        <v>3034</v>
      </c>
      <c r="D1082" t="s">
        <v>199</v>
      </c>
      <c r="E1082" t="s">
        <v>200</v>
      </c>
      <c r="F1082" t="s">
        <v>711</v>
      </c>
      <c r="G1082" s="1">
        <v>41085</v>
      </c>
      <c r="H1082" t="s">
        <v>202</v>
      </c>
      <c r="I1082">
        <v>34</v>
      </c>
      <c r="J1082">
        <v>6.97</v>
      </c>
      <c r="K1082" s="36">
        <v>0</v>
      </c>
      <c r="L1082" s="36">
        <v>1314.23</v>
      </c>
      <c r="M1082">
        <v>0</v>
      </c>
      <c r="N1082" t="s">
        <v>473</v>
      </c>
      <c r="O1082" t="s">
        <v>473</v>
      </c>
      <c r="P1082" t="s">
        <v>198</v>
      </c>
      <c r="Q1082">
        <v>1</v>
      </c>
      <c r="R1082" s="116">
        <f t="shared" si="112"/>
        <v>1314.23</v>
      </c>
      <c r="S1082">
        <f t="shared" si="113"/>
        <v>9160.1831000000002</v>
      </c>
      <c r="T1082" t="str">
        <f t="shared" si="114"/>
        <v>30344108530VME</v>
      </c>
      <c r="U1082" t="str">
        <f t="shared" si="115"/>
        <v>34108530VME</v>
      </c>
      <c r="V1082" t="str">
        <f t="shared" si="116"/>
        <v>341085TDVME</v>
      </c>
      <c r="W1082" t="str">
        <f t="shared" si="117"/>
        <v>303441085TDVME</v>
      </c>
      <c r="X1082" t="str">
        <f t="shared" si="118"/>
        <v>0VME</v>
      </c>
    </row>
    <row r="1083" spans="3:24" hidden="1" x14ac:dyDescent="0.2">
      <c r="C1083">
        <v>3036</v>
      </c>
      <c r="D1083" t="s">
        <v>199</v>
      </c>
      <c r="E1083" t="s">
        <v>200</v>
      </c>
      <c r="F1083" t="s">
        <v>628</v>
      </c>
      <c r="G1083" s="1">
        <v>41085</v>
      </c>
      <c r="H1083" t="s">
        <v>204</v>
      </c>
      <c r="I1083">
        <v>34</v>
      </c>
      <c r="J1083">
        <v>6.85</v>
      </c>
      <c r="K1083" s="36">
        <v>685.31</v>
      </c>
      <c r="L1083" s="36">
        <v>0</v>
      </c>
      <c r="M1083">
        <v>0</v>
      </c>
      <c r="N1083" t="s">
        <v>348</v>
      </c>
      <c r="O1083" t="s">
        <v>348</v>
      </c>
      <c r="P1083" t="s">
        <v>198</v>
      </c>
      <c r="Q1083">
        <v>1</v>
      </c>
      <c r="R1083" s="116">
        <f t="shared" si="112"/>
        <v>685.31</v>
      </c>
      <c r="S1083">
        <f t="shared" si="113"/>
        <v>4694.3734999999997</v>
      </c>
      <c r="T1083" t="str">
        <f t="shared" si="114"/>
        <v>30364108530CME</v>
      </c>
      <c r="U1083" t="str">
        <f t="shared" si="115"/>
        <v>34108530CME</v>
      </c>
      <c r="V1083" t="str">
        <f t="shared" si="116"/>
        <v>341085TDCME</v>
      </c>
      <c r="W1083" t="str">
        <f t="shared" si="117"/>
        <v>303641085TDCME</v>
      </c>
      <c r="X1083" t="str">
        <f t="shared" si="118"/>
        <v>0CME</v>
      </c>
    </row>
    <row r="1084" spans="3:24" hidden="1" x14ac:dyDescent="0.2">
      <c r="C1084">
        <v>3036</v>
      </c>
      <c r="D1084" t="s">
        <v>199</v>
      </c>
      <c r="E1084" t="s">
        <v>200</v>
      </c>
      <c r="F1084" t="s">
        <v>629</v>
      </c>
      <c r="G1084" s="1">
        <v>41085</v>
      </c>
      <c r="H1084" t="s">
        <v>202</v>
      </c>
      <c r="I1084">
        <v>34</v>
      </c>
      <c r="J1084">
        <v>6.97</v>
      </c>
      <c r="K1084" s="36">
        <v>0</v>
      </c>
      <c r="L1084" s="36">
        <v>148.55000000000001</v>
      </c>
      <c r="M1084">
        <v>0</v>
      </c>
      <c r="N1084" t="s">
        <v>348</v>
      </c>
      <c r="O1084" t="s">
        <v>348</v>
      </c>
      <c r="P1084" t="s">
        <v>198</v>
      </c>
      <c r="Q1084">
        <v>1</v>
      </c>
      <c r="R1084" s="116">
        <f t="shared" si="112"/>
        <v>148.55000000000001</v>
      </c>
      <c r="S1084">
        <f t="shared" si="113"/>
        <v>1035.3935000000001</v>
      </c>
      <c r="T1084" t="str">
        <f t="shared" si="114"/>
        <v>30364108530VME</v>
      </c>
      <c r="U1084" t="str">
        <f t="shared" si="115"/>
        <v>34108530VME</v>
      </c>
      <c r="V1084" t="str">
        <f t="shared" si="116"/>
        <v>341085TDVME</v>
      </c>
      <c r="W1084" t="str">
        <f t="shared" si="117"/>
        <v>303641085TDVME</v>
      </c>
      <c r="X1084" t="str">
        <f t="shared" si="118"/>
        <v>0VME</v>
      </c>
    </row>
    <row r="1085" spans="3:24" hidden="1" x14ac:dyDescent="0.2">
      <c r="C1085">
        <v>5003</v>
      </c>
      <c r="D1085" t="s">
        <v>199</v>
      </c>
      <c r="E1085" t="s">
        <v>200</v>
      </c>
      <c r="F1085" t="s">
        <v>201</v>
      </c>
      <c r="G1085" s="1">
        <v>41085</v>
      </c>
      <c r="H1085" t="s">
        <v>204</v>
      </c>
      <c r="I1085">
        <v>34</v>
      </c>
      <c r="J1085">
        <v>6.85</v>
      </c>
      <c r="K1085" s="36">
        <v>34157.529900000001</v>
      </c>
      <c r="L1085" s="36">
        <v>0</v>
      </c>
      <c r="M1085">
        <v>0</v>
      </c>
      <c r="N1085" t="s">
        <v>495</v>
      </c>
      <c r="O1085" t="s">
        <v>495</v>
      </c>
      <c r="P1085" t="s">
        <v>198</v>
      </c>
      <c r="Q1085">
        <v>1</v>
      </c>
      <c r="R1085" s="116">
        <f t="shared" si="112"/>
        <v>34157.529900000001</v>
      </c>
      <c r="S1085">
        <f t="shared" si="113"/>
        <v>233979.079815</v>
      </c>
      <c r="T1085" t="str">
        <f t="shared" si="114"/>
        <v>50034108530CME</v>
      </c>
      <c r="U1085" t="str">
        <f t="shared" si="115"/>
        <v>54108530CME</v>
      </c>
      <c r="V1085" t="str">
        <f t="shared" si="116"/>
        <v>541085TDCME</v>
      </c>
      <c r="W1085" t="str">
        <f t="shared" si="117"/>
        <v>500341085TDCME</v>
      </c>
      <c r="X1085" t="str">
        <f t="shared" si="118"/>
        <v>0CME</v>
      </c>
    </row>
    <row r="1086" spans="3:24" hidden="1" x14ac:dyDescent="0.2">
      <c r="C1086">
        <v>5003</v>
      </c>
      <c r="D1086" t="s">
        <v>199</v>
      </c>
      <c r="E1086" t="s">
        <v>200</v>
      </c>
      <c r="F1086" t="s">
        <v>214</v>
      </c>
      <c r="G1086" s="1">
        <v>41085</v>
      </c>
      <c r="H1086" t="s">
        <v>202</v>
      </c>
      <c r="I1086">
        <v>34</v>
      </c>
      <c r="J1086">
        <v>6.97</v>
      </c>
      <c r="K1086" s="36">
        <v>0</v>
      </c>
      <c r="L1086" s="36">
        <v>32538.9</v>
      </c>
      <c r="M1086">
        <v>0</v>
      </c>
      <c r="N1086" t="s">
        <v>495</v>
      </c>
      <c r="O1086" t="s">
        <v>495</v>
      </c>
      <c r="P1086" t="s">
        <v>198</v>
      </c>
      <c r="Q1086">
        <v>1</v>
      </c>
      <c r="R1086" s="116">
        <f t="shared" si="112"/>
        <v>32538.9</v>
      </c>
      <c r="S1086">
        <f t="shared" si="113"/>
        <v>226796.133</v>
      </c>
      <c r="T1086" t="str">
        <f t="shared" si="114"/>
        <v>50034108530VME</v>
      </c>
      <c r="U1086" t="str">
        <f t="shared" si="115"/>
        <v>54108530VME</v>
      </c>
      <c r="V1086" t="str">
        <f t="shared" si="116"/>
        <v>541085TDVME</v>
      </c>
      <c r="W1086" t="str">
        <f t="shared" si="117"/>
        <v>500341085TDVME</v>
      </c>
      <c r="X1086" t="str">
        <f t="shared" si="118"/>
        <v>0VME</v>
      </c>
    </row>
    <row r="1087" spans="3:24" hidden="1" x14ac:dyDescent="0.2">
      <c r="C1087">
        <v>5003</v>
      </c>
      <c r="D1087" t="s">
        <v>199</v>
      </c>
      <c r="E1087" t="s">
        <v>226</v>
      </c>
      <c r="F1087" t="s">
        <v>225</v>
      </c>
      <c r="G1087" s="1">
        <v>41085</v>
      </c>
      <c r="H1087" t="s">
        <v>204</v>
      </c>
      <c r="I1087">
        <v>34</v>
      </c>
      <c r="J1087">
        <v>6.95</v>
      </c>
      <c r="K1087" s="36">
        <v>102500</v>
      </c>
      <c r="L1087" s="36">
        <v>0</v>
      </c>
      <c r="M1087">
        <v>0</v>
      </c>
      <c r="N1087" t="s">
        <v>495</v>
      </c>
      <c r="O1087" t="s">
        <v>495</v>
      </c>
      <c r="P1087" t="s">
        <v>198</v>
      </c>
      <c r="Q1087">
        <v>1</v>
      </c>
      <c r="R1087" s="116">
        <f t="shared" si="112"/>
        <v>102500</v>
      </c>
      <c r="S1087">
        <f t="shared" si="113"/>
        <v>712375</v>
      </c>
      <c r="T1087" t="str">
        <f t="shared" si="114"/>
        <v>50034108531CME</v>
      </c>
      <c r="U1087" t="str">
        <f t="shared" si="115"/>
        <v>54108531CME</v>
      </c>
      <c r="V1087" t="str">
        <f t="shared" si="116"/>
        <v>541085TDCME</v>
      </c>
      <c r="W1087" t="str">
        <f t="shared" si="117"/>
        <v>500341085TDCME</v>
      </c>
      <c r="X1087" t="str">
        <f t="shared" si="118"/>
        <v>0CME</v>
      </c>
    </row>
    <row r="1088" spans="3:24" hidden="1" x14ac:dyDescent="0.2">
      <c r="C1088">
        <v>5003</v>
      </c>
      <c r="D1088" t="s">
        <v>199</v>
      </c>
      <c r="E1088" t="s">
        <v>226</v>
      </c>
      <c r="F1088" t="s">
        <v>235</v>
      </c>
      <c r="G1088" s="1">
        <v>41085</v>
      </c>
      <c r="H1088" t="s">
        <v>204</v>
      </c>
      <c r="I1088">
        <v>34</v>
      </c>
      <c r="J1088">
        <v>6.86</v>
      </c>
      <c r="K1088" s="36">
        <v>343919.43</v>
      </c>
      <c r="L1088" s="36">
        <v>0</v>
      </c>
      <c r="M1088">
        <v>0</v>
      </c>
      <c r="N1088" t="s">
        <v>495</v>
      </c>
      <c r="O1088" t="s">
        <v>495</v>
      </c>
      <c r="P1088" t="s">
        <v>198</v>
      </c>
      <c r="Q1088">
        <v>1</v>
      </c>
      <c r="R1088" s="116">
        <f t="shared" si="112"/>
        <v>343919.43</v>
      </c>
      <c r="S1088">
        <f t="shared" si="113"/>
        <v>2359287.2897999999</v>
      </c>
      <c r="T1088" t="str">
        <f t="shared" si="114"/>
        <v>50034108531CME</v>
      </c>
      <c r="U1088" t="str">
        <f t="shared" si="115"/>
        <v>54108531CME</v>
      </c>
      <c r="V1088" t="str">
        <f t="shared" si="116"/>
        <v>541085TDCME</v>
      </c>
      <c r="W1088" t="str">
        <f t="shared" si="117"/>
        <v>500341085TDCME</v>
      </c>
      <c r="X1088" t="str">
        <f t="shared" si="118"/>
        <v>0CME</v>
      </c>
    </row>
    <row r="1089" spans="3:24" hidden="1" x14ac:dyDescent="0.2">
      <c r="C1089">
        <v>5003</v>
      </c>
      <c r="D1089" t="s">
        <v>199</v>
      </c>
      <c r="E1089" t="s">
        <v>226</v>
      </c>
      <c r="F1089" t="s">
        <v>236</v>
      </c>
      <c r="G1089" s="1">
        <v>41085</v>
      </c>
      <c r="H1089" t="s">
        <v>204</v>
      </c>
      <c r="I1089">
        <v>34</v>
      </c>
      <c r="J1089">
        <v>6.86</v>
      </c>
      <c r="K1089" s="36">
        <v>900</v>
      </c>
      <c r="L1089" s="36">
        <v>0</v>
      </c>
      <c r="M1089">
        <v>0</v>
      </c>
      <c r="N1089" t="s">
        <v>495</v>
      </c>
      <c r="O1089" t="s">
        <v>495</v>
      </c>
      <c r="P1089" t="s">
        <v>198</v>
      </c>
      <c r="Q1089">
        <v>1</v>
      </c>
      <c r="R1089" s="116">
        <f t="shared" si="112"/>
        <v>900</v>
      </c>
      <c r="S1089">
        <f t="shared" si="113"/>
        <v>6174</v>
      </c>
      <c r="T1089" t="str">
        <f t="shared" si="114"/>
        <v>50034108531CME</v>
      </c>
      <c r="U1089" t="str">
        <f t="shared" si="115"/>
        <v>54108531CME</v>
      </c>
      <c r="V1089" t="str">
        <f t="shared" si="116"/>
        <v>541085TDCME</v>
      </c>
      <c r="W1089" t="str">
        <f t="shared" si="117"/>
        <v>500341085TDCME</v>
      </c>
      <c r="X1089" t="str">
        <f t="shared" si="118"/>
        <v>0CME</v>
      </c>
    </row>
    <row r="1090" spans="3:24" hidden="1" x14ac:dyDescent="0.2">
      <c r="C1090">
        <v>5004</v>
      </c>
      <c r="D1090" t="s">
        <v>199</v>
      </c>
      <c r="E1090" t="s">
        <v>200</v>
      </c>
      <c r="F1090" t="s">
        <v>628</v>
      </c>
      <c r="G1090" s="1">
        <v>41085</v>
      </c>
      <c r="H1090" t="s">
        <v>204</v>
      </c>
      <c r="I1090">
        <v>34</v>
      </c>
      <c r="J1090">
        <v>6.85</v>
      </c>
      <c r="K1090" s="36">
        <v>4860.32</v>
      </c>
      <c r="L1090" s="36">
        <v>0</v>
      </c>
      <c r="M1090">
        <v>0</v>
      </c>
      <c r="N1090" t="s">
        <v>348</v>
      </c>
      <c r="O1090" t="s">
        <v>348</v>
      </c>
      <c r="P1090" t="s">
        <v>198</v>
      </c>
      <c r="Q1090">
        <v>1</v>
      </c>
      <c r="R1090" s="116">
        <f t="shared" si="112"/>
        <v>4860.32</v>
      </c>
      <c r="S1090">
        <f t="shared" si="113"/>
        <v>33293.191999999995</v>
      </c>
      <c r="T1090" t="str">
        <f t="shared" si="114"/>
        <v>50044108530CME</v>
      </c>
      <c r="U1090" t="str">
        <f t="shared" si="115"/>
        <v>54108530CME</v>
      </c>
      <c r="V1090" t="str">
        <f t="shared" si="116"/>
        <v>541085TDCME</v>
      </c>
      <c r="W1090" t="str">
        <f t="shared" si="117"/>
        <v>500441085TDCME</v>
      </c>
      <c r="X1090" t="str">
        <f t="shared" si="118"/>
        <v>0CME</v>
      </c>
    </row>
    <row r="1091" spans="3:24" hidden="1" x14ac:dyDescent="0.2">
      <c r="C1091">
        <v>5004</v>
      </c>
      <c r="D1091" t="s">
        <v>199</v>
      </c>
      <c r="E1091" t="s">
        <v>200</v>
      </c>
      <c r="F1091" t="s">
        <v>629</v>
      </c>
      <c r="G1091" s="1">
        <v>41085</v>
      </c>
      <c r="H1091" t="s">
        <v>202</v>
      </c>
      <c r="I1091">
        <v>34</v>
      </c>
      <c r="J1091">
        <v>6.97</v>
      </c>
      <c r="K1091" s="36">
        <v>0</v>
      </c>
      <c r="L1091" s="36">
        <v>5990.12</v>
      </c>
      <c r="M1091">
        <v>0</v>
      </c>
      <c r="N1091" t="s">
        <v>348</v>
      </c>
      <c r="O1091" t="s">
        <v>348</v>
      </c>
      <c r="P1091" t="s">
        <v>198</v>
      </c>
      <c r="Q1091">
        <v>1</v>
      </c>
      <c r="R1091" s="116">
        <f t="shared" si="112"/>
        <v>5990.12</v>
      </c>
      <c r="S1091">
        <f t="shared" si="113"/>
        <v>41751.136399999996</v>
      </c>
      <c r="T1091" t="str">
        <f t="shared" si="114"/>
        <v>50044108530VME</v>
      </c>
      <c r="U1091" t="str">
        <f t="shared" si="115"/>
        <v>54108530VME</v>
      </c>
      <c r="V1091" t="str">
        <f t="shared" si="116"/>
        <v>541085TDVME</v>
      </c>
      <c r="W1091" t="str">
        <f t="shared" si="117"/>
        <v>500441085TDVME</v>
      </c>
      <c r="X1091" t="str">
        <f t="shared" si="118"/>
        <v>0VME</v>
      </c>
    </row>
    <row r="1092" spans="3:24" hidden="1" x14ac:dyDescent="0.2">
      <c r="C1092">
        <v>5006</v>
      </c>
      <c r="D1092" t="s">
        <v>199</v>
      </c>
      <c r="E1092" t="s">
        <v>200</v>
      </c>
      <c r="F1092" t="s">
        <v>626</v>
      </c>
      <c r="G1092" s="1">
        <v>41085</v>
      </c>
      <c r="H1092" t="s">
        <v>204</v>
      </c>
      <c r="I1092">
        <v>34</v>
      </c>
      <c r="J1092">
        <v>6.85</v>
      </c>
      <c r="K1092" s="36">
        <v>8776.09</v>
      </c>
      <c r="L1092" s="36">
        <v>0</v>
      </c>
      <c r="M1092">
        <v>0</v>
      </c>
      <c r="N1092" t="s">
        <v>243</v>
      </c>
      <c r="O1092" t="s">
        <v>243</v>
      </c>
      <c r="P1092" t="s">
        <v>198</v>
      </c>
      <c r="Q1092">
        <v>1</v>
      </c>
      <c r="R1092" s="116">
        <f t="shared" si="112"/>
        <v>8776.09</v>
      </c>
      <c r="S1092">
        <f t="shared" si="113"/>
        <v>60116.216499999995</v>
      </c>
      <c r="T1092" t="str">
        <f t="shared" si="114"/>
        <v>50064108530CME</v>
      </c>
      <c r="U1092" t="str">
        <f t="shared" si="115"/>
        <v>54108530CME</v>
      </c>
      <c r="V1092" t="str">
        <f t="shared" si="116"/>
        <v>541085TDCME</v>
      </c>
      <c r="W1092" t="str">
        <f t="shared" si="117"/>
        <v>500641085TDCME</v>
      </c>
      <c r="X1092" t="str">
        <f t="shared" si="118"/>
        <v>0CME</v>
      </c>
    </row>
    <row r="1093" spans="3:24" hidden="1" x14ac:dyDescent="0.2">
      <c r="C1093">
        <v>5006</v>
      </c>
      <c r="D1093" t="s">
        <v>199</v>
      </c>
      <c r="E1093" t="s">
        <v>200</v>
      </c>
      <c r="F1093" t="s">
        <v>627</v>
      </c>
      <c r="G1093" s="1">
        <v>41085</v>
      </c>
      <c r="H1093" t="s">
        <v>202</v>
      </c>
      <c r="I1093">
        <v>34</v>
      </c>
      <c r="J1093">
        <v>6.97</v>
      </c>
      <c r="K1093" s="36">
        <v>0</v>
      </c>
      <c r="L1093" s="36">
        <v>34074.22</v>
      </c>
      <c r="M1093">
        <v>0</v>
      </c>
      <c r="N1093" t="s">
        <v>243</v>
      </c>
      <c r="O1093" t="s">
        <v>243</v>
      </c>
      <c r="P1093" t="s">
        <v>198</v>
      </c>
      <c r="Q1093">
        <v>1</v>
      </c>
      <c r="R1093" s="116">
        <f t="shared" si="112"/>
        <v>34074.22</v>
      </c>
      <c r="S1093">
        <f t="shared" si="113"/>
        <v>237497.31340000001</v>
      </c>
      <c r="T1093" t="str">
        <f t="shared" si="114"/>
        <v>50064108530VME</v>
      </c>
      <c r="U1093" t="str">
        <f t="shared" si="115"/>
        <v>54108530VME</v>
      </c>
      <c r="V1093" t="str">
        <f t="shared" si="116"/>
        <v>541085TDVME</v>
      </c>
      <c r="W1093" t="str">
        <f t="shared" si="117"/>
        <v>500641085TDVME</v>
      </c>
      <c r="X1093" t="str">
        <f t="shared" si="118"/>
        <v>0VME</v>
      </c>
    </row>
    <row r="1094" spans="3:24" hidden="1" x14ac:dyDescent="0.2">
      <c r="C1094">
        <v>5006</v>
      </c>
      <c r="D1094" t="s">
        <v>199</v>
      </c>
      <c r="E1094" t="s">
        <v>200</v>
      </c>
      <c r="F1094" t="s">
        <v>714</v>
      </c>
      <c r="G1094" s="1">
        <v>41085</v>
      </c>
      <c r="H1094" t="s">
        <v>204</v>
      </c>
      <c r="I1094">
        <v>34</v>
      </c>
      <c r="J1094">
        <v>6.85</v>
      </c>
      <c r="K1094" s="36">
        <v>715.12</v>
      </c>
      <c r="L1094" s="36">
        <v>0</v>
      </c>
      <c r="M1094">
        <v>0</v>
      </c>
      <c r="N1094" t="s">
        <v>243</v>
      </c>
      <c r="O1094" t="s">
        <v>243</v>
      </c>
      <c r="P1094" t="s">
        <v>198</v>
      </c>
      <c r="Q1094">
        <v>1</v>
      </c>
      <c r="R1094" s="116">
        <f t="shared" si="112"/>
        <v>715.12</v>
      </c>
      <c r="S1094">
        <f t="shared" si="113"/>
        <v>4898.5720000000001</v>
      </c>
      <c r="T1094" t="str">
        <f t="shared" si="114"/>
        <v>50064108530CME</v>
      </c>
      <c r="U1094" t="str">
        <f t="shared" si="115"/>
        <v>54108530CME</v>
      </c>
      <c r="V1094" t="str">
        <f t="shared" si="116"/>
        <v>541085TDCME</v>
      </c>
      <c r="W1094" t="str">
        <f t="shared" si="117"/>
        <v>500641085TDCME</v>
      </c>
      <c r="X1094" t="str">
        <f t="shared" si="118"/>
        <v>0CME</v>
      </c>
    </row>
    <row r="1095" spans="3:24" hidden="1" x14ac:dyDescent="0.2">
      <c r="C1095">
        <v>5006</v>
      </c>
      <c r="D1095" t="s">
        <v>199</v>
      </c>
      <c r="E1095" t="s">
        <v>200</v>
      </c>
      <c r="F1095" t="s">
        <v>715</v>
      </c>
      <c r="G1095" s="1">
        <v>41085</v>
      </c>
      <c r="H1095" t="s">
        <v>202</v>
      </c>
      <c r="I1095">
        <v>34</v>
      </c>
      <c r="J1095">
        <v>6.97</v>
      </c>
      <c r="K1095" s="36">
        <v>0</v>
      </c>
      <c r="L1095" s="36">
        <v>1507.11</v>
      </c>
      <c r="M1095">
        <v>0</v>
      </c>
      <c r="N1095" t="s">
        <v>243</v>
      </c>
      <c r="O1095" t="s">
        <v>243</v>
      </c>
      <c r="P1095" t="s">
        <v>198</v>
      </c>
      <c r="Q1095">
        <v>1</v>
      </c>
      <c r="R1095" s="116">
        <f t="shared" si="112"/>
        <v>1507.11</v>
      </c>
      <c r="S1095">
        <f t="shared" si="113"/>
        <v>10504.556699999999</v>
      </c>
      <c r="T1095" t="str">
        <f t="shared" si="114"/>
        <v>50064108530VME</v>
      </c>
      <c r="U1095" t="str">
        <f t="shared" si="115"/>
        <v>54108530VME</v>
      </c>
      <c r="V1095" t="str">
        <f t="shared" si="116"/>
        <v>541085TDVME</v>
      </c>
      <c r="W1095" t="str">
        <f t="shared" si="117"/>
        <v>500641085TDVME</v>
      </c>
      <c r="X1095" t="str">
        <f t="shared" si="118"/>
        <v>0VME</v>
      </c>
    </row>
    <row r="1096" spans="3:24" hidden="1" x14ac:dyDescent="0.2">
      <c r="C1096">
        <v>5006</v>
      </c>
      <c r="D1096" t="s">
        <v>199</v>
      </c>
      <c r="E1096" t="s">
        <v>200</v>
      </c>
      <c r="F1096" t="s">
        <v>709</v>
      </c>
      <c r="G1096" s="1">
        <v>41085</v>
      </c>
      <c r="H1096" t="s">
        <v>204</v>
      </c>
      <c r="I1096">
        <v>34</v>
      </c>
      <c r="J1096">
        <v>6.85</v>
      </c>
      <c r="K1096" s="36">
        <v>4198.0200000000004</v>
      </c>
      <c r="L1096" s="36">
        <v>0</v>
      </c>
      <c r="M1096">
        <v>0</v>
      </c>
      <c r="N1096" t="s">
        <v>495</v>
      </c>
      <c r="O1096" t="s">
        <v>495</v>
      </c>
      <c r="P1096" t="s">
        <v>198</v>
      </c>
      <c r="Q1096">
        <v>1</v>
      </c>
      <c r="R1096" s="116">
        <f t="shared" ref="R1096:R1159" si="119">+L1096+K1096</f>
        <v>4198.0200000000004</v>
      </c>
      <c r="S1096">
        <f t="shared" ref="S1096:S1159" si="120">+R1096*J1096</f>
        <v>28756.437000000002</v>
      </c>
      <c r="T1096" t="str">
        <f t="shared" ref="T1096:T1159" si="121">+C1096&amp;G1096&amp;E1096&amp;H1096</f>
        <v>50064108530CME</v>
      </c>
      <c r="U1096" t="str">
        <f t="shared" ref="U1096:U1159" si="122">IF(C1096=10001,"4"&amp;G1096&amp;E1096&amp;H1096,LEFT(C1096,1)&amp;G1096&amp;E1096&amp;H1096)</f>
        <v>54108530CME</v>
      </c>
      <c r="V1096" t="str">
        <f t="shared" ref="V1096:V1159" si="123">+LEFT(C1096,1)&amp;G1096&amp;IF(OR(E1096="30",E1096="31",E1096="32"),"TD","")&amp;H1096</f>
        <v>541085TDCME</v>
      </c>
      <c r="W1096" t="str">
        <f t="shared" ref="W1096:W1159" si="124">C1096&amp;G1096&amp;IF(OR(E1096="30",E1096="31",E1096="32"),"TD","")&amp;H1096</f>
        <v>500641085TDCME</v>
      </c>
      <c r="X1096" t="str">
        <f t="shared" ref="X1096:X1159" si="125">M1096&amp;H1096</f>
        <v>0CME</v>
      </c>
    </row>
    <row r="1097" spans="3:24" hidden="1" x14ac:dyDescent="0.2">
      <c r="C1097">
        <v>5006</v>
      </c>
      <c r="D1097" t="s">
        <v>199</v>
      </c>
      <c r="E1097" t="s">
        <v>200</v>
      </c>
      <c r="F1097" t="s">
        <v>710</v>
      </c>
      <c r="G1097" s="1">
        <v>41085</v>
      </c>
      <c r="H1097" t="s">
        <v>202</v>
      </c>
      <c r="I1097">
        <v>34</v>
      </c>
      <c r="J1097">
        <v>6.97</v>
      </c>
      <c r="K1097" s="36">
        <v>0</v>
      </c>
      <c r="L1097" s="36">
        <v>9825.9500000000007</v>
      </c>
      <c r="M1097">
        <v>0</v>
      </c>
      <c r="N1097" t="s">
        <v>495</v>
      </c>
      <c r="O1097" t="s">
        <v>495</v>
      </c>
      <c r="P1097" t="s">
        <v>198</v>
      </c>
      <c r="Q1097">
        <v>1</v>
      </c>
      <c r="R1097" s="116">
        <f t="shared" si="119"/>
        <v>9825.9500000000007</v>
      </c>
      <c r="S1097">
        <f t="shared" si="120"/>
        <v>68486.871500000008</v>
      </c>
      <c r="T1097" t="str">
        <f t="shared" si="121"/>
        <v>50064108530VME</v>
      </c>
      <c r="U1097" t="str">
        <f t="shared" si="122"/>
        <v>54108530VME</v>
      </c>
      <c r="V1097" t="str">
        <f t="shared" si="123"/>
        <v>541085TDVME</v>
      </c>
      <c r="W1097" t="str">
        <f t="shared" si="124"/>
        <v>500641085TDVME</v>
      </c>
      <c r="X1097" t="str">
        <f t="shared" si="125"/>
        <v>0VME</v>
      </c>
    </row>
    <row r="1098" spans="3:24" hidden="1" x14ac:dyDescent="0.2">
      <c r="C1098">
        <v>5006</v>
      </c>
      <c r="D1098" t="s">
        <v>199</v>
      </c>
      <c r="E1098" t="s">
        <v>200</v>
      </c>
      <c r="F1098" t="s">
        <v>705</v>
      </c>
      <c r="G1098" s="1">
        <v>41085</v>
      </c>
      <c r="H1098" t="s">
        <v>204</v>
      </c>
      <c r="I1098">
        <v>34</v>
      </c>
      <c r="J1098">
        <v>6.85</v>
      </c>
      <c r="K1098" s="36">
        <v>1297.54</v>
      </c>
      <c r="L1098" s="36">
        <v>0</v>
      </c>
      <c r="M1098">
        <v>0</v>
      </c>
      <c r="N1098" t="s">
        <v>590</v>
      </c>
      <c r="O1098" t="s">
        <v>590</v>
      </c>
      <c r="P1098" t="s">
        <v>198</v>
      </c>
      <c r="Q1098">
        <v>1</v>
      </c>
      <c r="R1098" s="116">
        <f t="shared" si="119"/>
        <v>1297.54</v>
      </c>
      <c r="S1098">
        <f t="shared" si="120"/>
        <v>8888.1489999999994</v>
      </c>
      <c r="T1098" t="str">
        <f t="shared" si="121"/>
        <v>50064108530CME</v>
      </c>
      <c r="U1098" t="str">
        <f t="shared" si="122"/>
        <v>54108530CME</v>
      </c>
      <c r="V1098" t="str">
        <f t="shared" si="123"/>
        <v>541085TDCME</v>
      </c>
      <c r="W1098" t="str">
        <f t="shared" si="124"/>
        <v>500641085TDCME</v>
      </c>
      <c r="X1098" t="str">
        <f t="shared" si="125"/>
        <v>0CME</v>
      </c>
    </row>
    <row r="1099" spans="3:24" hidden="1" x14ac:dyDescent="0.2">
      <c r="C1099">
        <v>5006</v>
      </c>
      <c r="D1099" t="s">
        <v>199</v>
      </c>
      <c r="E1099" t="s">
        <v>200</v>
      </c>
      <c r="F1099" t="s">
        <v>706</v>
      </c>
      <c r="G1099" s="1">
        <v>41085</v>
      </c>
      <c r="H1099" t="s">
        <v>202</v>
      </c>
      <c r="I1099">
        <v>34</v>
      </c>
      <c r="J1099">
        <v>6.97</v>
      </c>
      <c r="K1099" s="36">
        <v>0</v>
      </c>
      <c r="L1099" s="36">
        <v>1674.99</v>
      </c>
      <c r="M1099">
        <v>0</v>
      </c>
      <c r="N1099" t="s">
        <v>590</v>
      </c>
      <c r="O1099" t="s">
        <v>590</v>
      </c>
      <c r="P1099" t="s">
        <v>198</v>
      </c>
      <c r="Q1099">
        <v>1</v>
      </c>
      <c r="R1099" s="116">
        <f t="shared" si="119"/>
        <v>1674.99</v>
      </c>
      <c r="S1099">
        <f t="shared" si="120"/>
        <v>11674.6803</v>
      </c>
      <c r="T1099" t="str">
        <f t="shared" si="121"/>
        <v>50064108530VME</v>
      </c>
      <c r="U1099" t="str">
        <f t="shared" si="122"/>
        <v>54108530VME</v>
      </c>
      <c r="V1099" t="str">
        <f t="shared" si="123"/>
        <v>541085TDVME</v>
      </c>
      <c r="W1099" t="str">
        <f t="shared" si="124"/>
        <v>500641085TDVME</v>
      </c>
      <c r="X1099" t="str">
        <f t="shared" si="125"/>
        <v>0VME</v>
      </c>
    </row>
    <row r="1100" spans="3:24" hidden="1" x14ac:dyDescent="0.2">
      <c r="C1100">
        <v>5007</v>
      </c>
      <c r="D1100" t="s">
        <v>199</v>
      </c>
      <c r="E1100" t="s">
        <v>200</v>
      </c>
      <c r="F1100" t="s">
        <v>253</v>
      </c>
      <c r="G1100" s="1">
        <v>41085</v>
      </c>
      <c r="H1100" t="s">
        <v>202</v>
      </c>
      <c r="I1100">
        <v>34</v>
      </c>
      <c r="J1100">
        <v>6.97</v>
      </c>
      <c r="K1100" s="36">
        <v>0</v>
      </c>
      <c r="L1100" s="36">
        <v>13</v>
      </c>
      <c r="M1100">
        <v>0</v>
      </c>
      <c r="N1100" t="s">
        <v>198</v>
      </c>
      <c r="O1100" t="s">
        <v>198</v>
      </c>
      <c r="P1100" t="s">
        <v>198</v>
      </c>
      <c r="Q1100">
        <v>1</v>
      </c>
      <c r="R1100" s="116">
        <f t="shared" si="119"/>
        <v>13</v>
      </c>
      <c r="S1100">
        <f t="shared" si="120"/>
        <v>90.61</v>
      </c>
      <c r="T1100" t="str">
        <f t="shared" si="121"/>
        <v>50074108530VME</v>
      </c>
      <c r="U1100" t="str">
        <f t="shared" si="122"/>
        <v>54108530VME</v>
      </c>
      <c r="V1100" t="str">
        <f t="shared" si="123"/>
        <v>541085TDVME</v>
      </c>
      <c r="W1100" t="str">
        <f t="shared" si="124"/>
        <v>500741085TDVME</v>
      </c>
      <c r="X1100" t="str">
        <f t="shared" si="125"/>
        <v>0VME</v>
      </c>
    </row>
    <row r="1101" spans="3:24" hidden="1" x14ac:dyDescent="0.2">
      <c r="C1101">
        <v>5007</v>
      </c>
      <c r="D1101" t="s">
        <v>199</v>
      </c>
      <c r="E1101" t="s">
        <v>200</v>
      </c>
      <c r="F1101" t="s">
        <v>356</v>
      </c>
      <c r="G1101" s="1">
        <v>41085</v>
      </c>
      <c r="H1101" t="s">
        <v>204</v>
      </c>
      <c r="I1101">
        <v>34</v>
      </c>
      <c r="J1101">
        <v>6.86</v>
      </c>
      <c r="K1101" s="36">
        <v>5850</v>
      </c>
      <c r="L1101" s="36">
        <v>0</v>
      </c>
      <c r="M1101">
        <v>0</v>
      </c>
      <c r="N1101" t="s">
        <v>198</v>
      </c>
      <c r="O1101" t="s">
        <v>198</v>
      </c>
      <c r="P1101" t="s">
        <v>198</v>
      </c>
      <c r="Q1101">
        <v>1</v>
      </c>
      <c r="R1101" s="116">
        <f t="shared" si="119"/>
        <v>5850</v>
      </c>
      <c r="S1101">
        <f t="shared" si="120"/>
        <v>40131</v>
      </c>
      <c r="T1101" t="str">
        <f t="shared" si="121"/>
        <v>50074108530CME</v>
      </c>
      <c r="U1101" t="str">
        <f t="shared" si="122"/>
        <v>54108530CME</v>
      </c>
      <c r="V1101" t="str">
        <f t="shared" si="123"/>
        <v>541085TDCME</v>
      </c>
      <c r="W1101" t="str">
        <f t="shared" si="124"/>
        <v>500741085TDCME</v>
      </c>
      <c r="X1101" t="str">
        <f t="shared" si="125"/>
        <v>0CME</v>
      </c>
    </row>
    <row r="1102" spans="3:24" hidden="1" x14ac:dyDescent="0.2">
      <c r="C1102">
        <v>5007</v>
      </c>
      <c r="D1102" t="s">
        <v>199</v>
      </c>
      <c r="E1102" t="s">
        <v>200</v>
      </c>
      <c r="F1102" t="s">
        <v>282</v>
      </c>
      <c r="G1102" s="1">
        <v>41085</v>
      </c>
      <c r="H1102" t="s">
        <v>204</v>
      </c>
      <c r="I1102">
        <v>34</v>
      </c>
      <c r="J1102">
        <v>6.86</v>
      </c>
      <c r="K1102" s="36">
        <v>300</v>
      </c>
      <c r="L1102" s="36">
        <v>0</v>
      </c>
      <c r="M1102">
        <v>0</v>
      </c>
      <c r="N1102" t="s">
        <v>198</v>
      </c>
      <c r="O1102" t="s">
        <v>198</v>
      </c>
      <c r="P1102" t="s">
        <v>198</v>
      </c>
      <c r="Q1102">
        <v>1</v>
      </c>
      <c r="R1102" s="116">
        <f t="shared" si="119"/>
        <v>300</v>
      </c>
      <c r="S1102">
        <f t="shared" si="120"/>
        <v>2058</v>
      </c>
      <c r="T1102" t="str">
        <f t="shared" si="121"/>
        <v>50074108530CME</v>
      </c>
      <c r="U1102" t="str">
        <f t="shared" si="122"/>
        <v>54108530CME</v>
      </c>
      <c r="V1102" t="str">
        <f t="shared" si="123"/>
        <v>541085TDCME</v>
      </c>
      <c r="W1102" t="str">
        <f t="shared" si="124"/>
        <v>500741085TDCME</v>
      </c>
      <c r="X1102" t="str">
        <f t="shared" si="125"/>
        <v>0CME</v>
      </c>
    </row>
    <row r="1103" spans="3:24" hidden="1" x14ac:dyDescent="0.2">
      <c r="C1103">
        <v>5007</v>
      </c>
      <c r="D1103" t="s">
        <v>199</v>
      </c>
      <c r="E1103" t="s">
        <v>200</v>
      </c>
      <c r="F1103" t="s">
        <v>288</v>
      </c>
      <c r="G1103" s="1">
        <v>41085</v>
      </c>
      <c r="H1103" t="s">
        <v>204</v>
      </c>
      <c r="I1103">
        <v>34</v>
      </c>
      <c r="J1103">
        <v>6.86</v>
      </c>
      <c r="K1103" s="36">
        <v>190</v>
      </c>
      <c r="L1103" s="36">
        <v>0</v>
      </c>
      <c r="M1103">
        <v>0</v>
      </c>
      <c r="N1103" t="s">
        <v>198</v>
      </c>
      <c r="O1103" t="s">
        <v>198</v>
      </c>
      <c r="P1103" t="s">
        <v>198</v>
      </c>
      <c r="Q1103">
        <v>1</v>
      </c>
      <c r="R1103" s="116">
        <f t="shared" si="119"/>
        <v>190</v>
      </c>
      <c r="S1103">
        <f t="shared" si="120"/>
        <v>1303.4000000000001</v>
      </c>
      <c r="T1103" t="str">
        <f t="shared" si="121"/>
        <v>50074108530CME</v>
      </c>
      <c r="U1103" t="str">
        <f t="shared" si="122"/>
        <v>54108530CME</v>
      </c>
      <c r="V1103" t="str">
        <f t="shared" si="123"/>
        <v>541085TDCME</v>
      </c>
      <c r="W1103" t="str">
        <f t="shared" si="124"/>
        <v>500741085TDCME</v>
      </c>
      <c r="X1103" t="str">
        <f t="shared" si="125"/>
        <v>0CME</v>
      </c>
    </row>
    <row r="1104" spans="3:24" hidden="1" x14ac:dyDescent="0.2">
      <c r="C1104">
        <v>5007</v>
      </c>
      <c r="D1104" t="s">
        <v>199</v>
      </c>
      <c r="E1104" t="s">
        <v>200</v>
      </c>
      <c r="F1104" t="s">
        <v>301</v>
      </c>
      <c r="G1104" s="1">
        <v>41085</v>
      </c>
      <c r="H1104" t="s">
        <v>204</v>
      </c>
      <c r="I1104">
        <v>34</v>
      </c>
      <c r="J1104">
        <v>6.86</v>
      </c>
      <c r="K1104" s="36">
        <v>10829.1697</v>
      </c>
      <c r="L1104" s="36">
        <v>0</v>
      </c>
      <c r="M1104">
        <v>0</v>
      </c>
      <c r="N1104" t="s">
        <v>198</v>
      </c>
      <c r="O1104" t="s">
        <v>198</v>
      </c>
      <c r="P1104" t="s">
        <v>198</v>
      </c>
      <c r="Q1104">
        <v>1</v>
      </c>
      <c r="R1104" s="116">
        <f t="shared" si="119"/>
        <v>10829.1697</v>
      </c>
      <c r="S1104">
        <f t="shared" si="120"/>
        <v>74288.104142000011</v>
      </c>
      <c r="T1104" t="str">
        <f t="shared" si="121"/>
        <v>50074108530CME</v>
      </c>
      <c r="U1104" t="str">
        <f t="shared" si="122"/>
        <v>54108530CME</v>
      </c>
      <c r="V1104" t="str">
        <f t="shared" si="123"/>
        <v>541085TDCME</v>
      </c>
      <c r="W1104" t="str">
        <f t="shared" si="124"/>
        <v>500741085TDCME</v>
      </c>
      <c r="X1104" t="str">
        <f t="shared" si="125"/>
        <v>0CME</v>
      </c>
    </row>
    <row r="1105" spans="3:24" hidden="1" x14ac:dyDescent="0.2">
      <c r="C1105">
        <v>5007</v>
      </c>
      <c r="D1105" t="s">
        <v>199</v>
      </c>
      <c r="E1105" t="s">
        <v>200</v>
      </c>
      <c r="F1105" t="s">
        <v>328</v>
      </c>
      <c r="G1105" s="1">
        <v>41085</v>
      </c>
      <c r="H1105" t="s">
        <v>202</v>
      </c>
      <c r="I1105">
        <v>34</v>
      </c>
      <c r="J1105">
        <v>6.97</v>
      </c>
      <c r="K1105" s="36">
        <v>0</v>
      </c>
      <c r="L1105" s="36">
        <v>1546.6143</v>
      </c>
      <c r="M1105">
        <v>0</v>
      </c>
      <c r="N1105" t="s">
        <v>198</v>
      </c>
      <c r="O1105" t="s">
        <v>198</v>
      </c>
      <c r="P1105" t="s">
        <v>198</v>
      </c>
      <c r="Q1105">
        <v>1</v>
      </c>
      <c r="R1105" s="116">
        <f t="shared" si="119"/>
        <v>1546.6143</v>
      </c>
      <c r="S1105">
        <f t="shared" si="120"/>
        <v>10779.901671</v>
      </c>
      <c r="T1105" t="str">
        <f t="shared" si="121"/>
        <v>50074108530VME</v>
      </c>
      <c r="U1105" t="str">
        <f t="shared" si="122"/>
        <v>54108530VME</v>
      </c>
      <c r="V1105" t="str">
        <f t="shared" si="123"/>
        <v>541085TDVME</v>
      </c>
      <c r="W1105" t="str">
        <f t="shared" si="124"/>
        <v>500741085TDVME</v>
      </c>
      <c r="X1105" t="str">
        <f t="shared" si="125"/>
        <v>0VME</v>
      </c>
    </row>
    <row r="1106" spans="3:24" hidden="1" x14ac:dyDescent="0.2">
      <c r="C1106">
        <v>5007</v>
      </c>
      <c r="D1106" t="s">
        <v>199</v>
      </c>
      <c r="E1106" t="s">
        <v>200</v>
      </c>
      <c r="F1106" t="s">
        <v>329</v>
      </c>
      <c r="G1106" s="1">
        <v>41085</v>
      </c>
      <c r="H1106" t="s">
        <v>202</v>
      </c>
      <c r="I1106">
        <v>34</v>
      </c>
      <c r="J1106">
        <v>6.97</v>
      </c>
      <c r="K1106" s="36">
        <v>0</v>
      </c>
      <c r="L1106" s="36">
        <v>206.61</v>
      </c>
      <c r="M1106">
        <v>0</v>
      </c>
      <c r="N1106" t="s">
        <v>198</v>
      </c>
      <c r="O1106" t="s">
        <v>198</v>
      </c>
      <c r="P1106" t="s">
        <v>198</v>
      </c>
      <c r="Q1106">
        <v>1</v>
      </c>
      <c r="R1106" s="116">
        <f t="shared" si="119"/>
        <v>206.61</v>
      </c>
      <c r="S1106">
        <f t="shared" si="120"/>
        <v>1440.0717</v>
      </c>
      <c r="T1106" t="str">
        <f t="shared" si="121"/>
        <v>50074108530VME</v>
      </c>
      <c r="U1106" t="str">
        <f t="shared" si="122"/>
        <v>54108530VME</v>
      </c>
      <c r="V1106" t="str">
        <f t="shared" si="123"/>
        <v>541085TDVME</v>
      </c>
      <c r="W1106" t="str">
        <f t="shared" si="124"/>
        <v>500741085TDVME</v>
      </c>
      <c r="X1106" t="str">
        <f t="shared" si="125"/>
        <v>0VME</v>
      </c>
    </row>
    <row r="1107" spans="3:24" hidden="1" x14ac:dyDescent="0.2">
      <c r="C1107">
        <v>5007</v>
      </c>
      <c r="D1107" t="s">
        <v>199</v>
      </c>
      <c r="E1107" t="s">
        <v>200</v>
      </c>
      <c r="F1107" t="s">
        <v>269</v>
      </c>
      <c r="G1107" s="1">
        <v>41085</v>
      </c>
      <c r="H1107" t="s">
        <v>202</v>
      </c>
      <c r="I1107">
        <v>34</v>
      </c>
      <c r="J1107">
        <v>6.97</v>
      </c>
      <c r="K1107" s="36">
        <v>0</v>
      </c>
      <c r="L1107" s="36">
        <v>2139.8507</v>
      </c>
      <c r="M1107">
        <v>0</v>
      </c>
      <c r="N1107" t="s">
        <v>198</v>
      </c>
      <c r="O1107" t="s">
        <v>198</v>
      </c>
      <c r="P1107" t="s">
        <v>243</v>
      </c>
      <c r="Q1107">
        <v>1</v>
      </c>
      <c r="R1107" s="116">
        <f t="shared" si="119"/>
        <v>2139.8507</v>
      </c>
      <c r="S1107">
        <f t="shared" si="120"/>
        <v>14914.759378999999</v>
      </c>
      <c r="T1107" t="str">
        <f t="shared" si="121"/>
        <v>50074108530VME</v>
      </c>
      <c r="U1107" t="str">
        <f t="shared" si="122"/>
        <v>54108530VME</v>
      </c>
      <c r="V1107" t="str">
        <f t="shared" si="123"/>
        <v>541085TDVME</v>
      </c>
      <c r="W1107" t="str">
        <f t="shared" si="124"/>
        <v>500741085TDVME</v>
      </c>
      <c r="X1107" t="str">
        <f t="shared" si="125"/>
        <v>0VME</v>
      </c>
    </row>
    <row r="1108" spans="3:24" hidden="1" x14ac:dyDescent="0.2">
      <c r="C1108">
        <v>5007</v>
      </c>
      <c r="D1108" t="s">
        <v>199</v>
      </c>
      <c r="E1108" t="s">
        <v>200</v>
      </c>
      <c r="F1108" t="s">
        <v>357</v>
      </c>
      <c r="G1108" s="1">
        <v>41085</v>
      </c>
      <c r="H1108" t="s">
        <v>204</v>
      </c>
      <c r="I1108">
        <v>34</v>
      </c>
      <c r="J1108">
        <v>6.86</v>
      </c>
      <c r="K1108" s="36">
        <v>640</v>
      </c>
      <c r="L1108" s="36">
        <v>0</v>
      </c>
      <c r="M1108">
        <v>0</v>
      </c>
      <c r="N1108" t="s">
        <v>198</v>
      </c>
      <c r="O1108" t="s">
        <v>198</v>
      </c>
      <c r="P1108" t="s">
        <v>243</v>
      </c>
      <c r="Q1108">
        <v>1</v>
      </c>
      <c r="R1108" s="116">
        <f t="shared" si="119"/>
        <v>640</v>
      </c>
      <c r="S1108">
        <f t="shared" si="120"/>
        <v>4390.4000000000005</v>
      </c>
      <c r="T1108" t="str">
        <f t="shared" si="121"/>
        <v>50074108530CME</v>
      </c>
      <c r="U1108" t="str">
        <f t="shared" si="122"/>
        <v>54108530CME</v>
      </c>
      <c r="V1108" t="str">
        <f t="shared" si="123"/>
        <v>541085TDCME</v>
      </c>
      <c r="W1108" t="str">
        <f t="shared" si="124"/>
        <v>500741085TDCME</v>
      </c>
      <c r="X1108" t="str">
        <f t="shared" si="125"/>
        <v>0CME</v>
      </c>
    </row>
    <row r="1109" spans="3:24" hidden="1" x14ac:dyDescent="0.2">
      <c r="C1109">
        <v>5007</v>
      </c>
      <c r="D1109" t="s">
        <v>199</v>
      </c>
      <c r="E1109" t="s">
        <v>200</v>
      </c>
      <c r="F1109" t="s">
        <v>293</v>
      </c>
      <c r="G1109" s="1">
        <v>41085</v>
      </c>
      <c r="H1109" t="s">
        <v>204</v>
      </c>
      <c r="I1109">
        <v>34</v>
      </c>
      <c r="J1109">
        <v>6.86</v>
      </c>
      <c r="K1109" s="36">
        <v>1575</v>
      </c>
      <c r="L1109" s="36">
        <v>0</v>
      </c>
      <c r="M1109">
        <v>0</v>
      </c>
      <c r="N1109" t="s">
        <v>198</v>
      </c>
      <c r="O1109" t="s">
        <v>198</v>
      </c>
      <c r="P1109" t="s">
        <v>243</v>
      </c>
      <c r="Q1109">
        <v>1</v>
      </c>
      <c r="R1109" s="116">
        <f t="shared" si="119"/>
        <v>1575</v>
      </c>
      <c r="S1109">
        <f t="shared" si="120"/>
        <v>10804.5</v>
      </c>
      <c r="T1109" t="str">
        <f t="shared" si="121"/>
        <v>50074108530CME</v>
      </c>
      <c r="U1109" t="str">
        <f t="shared" si="122"/>
        <v>54108530CME</v>
      </c>
      <c r="V1109" t="str">
        <f t="shared" si="123"/>
        <v>541085TDCME</v>
      </c>
      <c r="W1109" t="str">
        <f t="shared" si="124"/>
        <v>500741085TDCME</v>
      </c>
      <c r="X1109" t="str">
        <f t="shared" si="125"/>
        <v>0CME</v>
      </c>
    </row>
    <row r="1110" spans="3:24" hidden="1" x14ac:dyDescent="0.2">
      <c r="C1110">
        <v>5007</v>
      </c>
      <c r="D1110" t="s">
        <v>199</v>
      </c>
      <c r="E1110" t="s">
        <v>200</v>
      </c>
      <c r="F1110" t="s">
        <v>306</v>
      </c>
      <c r="G1110" s="1">
        <v>41085</v>
      </c>
      <c r="H1110" t="s">
        <v>204</v>
      </c>
      <c r="I1110">
        <v>34</v>
      </c>
      <c r="J1110">
        <v>6.86</v>
      </c>
      <c r="K1110" s="36">
        <v>1573</v>
      </c>
      <c r="L1110" s="36">
        <v>0</v>
      </c>
      <c r="M1110">
        <v>0</v>
      </c>
      <c r="N1110" t="s">
        <v>198</v>
      </c>
      <c r="O1110" t="s">
        <v>198</v>
      </c>
      <c r="P1110" t="s">
        <v>607</v>
      </c>
      <c r="Q1110">
        <v>1</v>
      </c>
      <c r="R1110" s="116">
        <f t="shared" si="119"/>
        <v>1573</v>
      </c>
      <c r="S1110">
        <f t="shared" si="120"/>
        <v>10790.78</v>
      </c>
      <c r="T1110" t="str">
        <f t="shared" si="121"/>
        <v>50074108530CME</v>
      </c>
      <c r="U1110" t="str">
        <f t="shared" si="122"/>
        <v>54108530CME</v>
      </c>
      <c r="V1110" t="str">
        <f t="shared" si="123"/>
        <v>541085TDCME</v>
      </c>
      <c r="W1110" t="str">
        <f t="shared" si="124"/>
        <v>500741085TDCME</v>
      </c>
      <c r="X1110" t="str">
        <f t="shared" si="125"/>
        <v>0CME</v>
      </c>
    </row>
    <row r="1111" spans="3:24" hidden="1" x14ac:dyDescent="0.2">
      <c r="C1111">
        <v>5007</v>
      </c>
      <c r="D1111" t="s">
        <v>199</v>
      </c>
      <c r="E1111" t="s">
        <v>200</v>
      </c>
      <c r="F1111" t="s">
        <v>338</v>
      </c>
      <c r="G1111" s="1">
        <v>41085</v>
      </c>
      <c r="H1111" t="s">
        <v>202</v>
      </c>
      <c r="I1111">
        <v>34</v>
      </c>
      <c r="J1111">
        <v>6.97</v>
      </c>
      <c r="K1111" s="36">
        <v>0</v>
      </c>
      <c r="L1111" s="36">
        <v>192.43039999999999</v>
      </c>
      <c r="M1111">
        <v>0</v>
      </c>
      <c r="N1111" t="s">
        <v>198</v>
      </c>
      <c r="O1111" t="s">
        <v>198</v>
      </c>
      <c r="P1111" t="s">
        <v>607</v>
      </c>
      <c r="Q1111">
        <v>1</v>
      </c>
      <c r="R1111" s="116">
        <f t="shared" si="119"/>
        <v>192.43039999999999</v>
      </c>
      <c r="S1111">
        <f t="shared" si="120"/>
        <v>1341.2398879999998</v>
      </c>
      <c r="T1111" t="str">
        <f t="shared" si="121"/>
        <v>50074108530VME</v>
      </c>
      <c r="U1111" t="str">
        <f t="shared" si="122"/>
        <v>54108530VME</v>
      </c>
      <c r="V1111" t="str">
        <f t="shared" si="123"/>
        <v>541085TDVME</v>
      </c>
      <c r="W1111" t="str">
        <f t="shared" si="124"/>
        <v>500741085TDVME</v>
      </c>
      <c r="X1111" t="str">
        <f t="shared" si="125"/>
        <v>0VME</v>
      </c>
    </row>
    <row r="1112" spans="3:24" hidden="1" x14ac:dyDescent="0.2">
      <c r="C1112">
        <v>5007</v>
      </c>
      <c r="D1112" t="s">
        <v>199</v>
      </c>
      <c r="E1112" t="s">
        <v>200</v>
      </c>
      <c r="F1112" t="s">
        <v>203</v>
      </c>
      <c r="G1112" s="1">
        <v>41085</v>
      </c>
      <c r="H1112" t="s">
        <v>204</v>
      </c>
      <c r="I1112">
        <v>34</v>
      </c>
      <c r="J1112">
        <v>6.86</v>
      </c>
      <c r="K1112" s="36">
        <v>709.86</v>
      </c>
      <c r="L1112" s="36">
        <v>0</v>
      </c>
      <c r="M1112">
        <v>0</v>
      </c>
      <c r="N1112" t="s">
        <v>243</v>
      </c>
      <c r="O1112" t="s">
        <v>243</v>
      </c>
      <c r="P1112" t="s">
        <v>198</v>
      </c>
      <c r="Q1112">
        <v>1</v>
      </c>
      <c r="R1112" s="116">
        <f t="shared" si="119"/>
        <v>709.86</v>
      </c>
      <c r="S1112">
        <f t="shared" si="120"/>
        <v>4869.6396000000004</v>
      </c>
      <c r="T1112" t="str">
        <f t="shared" si="121"/>
        <v>50074108530CME</v>
      </c>
      <c r="U1112" t="str">
        <f t="shared" si="122"/>
        <v>54108530CME</v>
      </c>
      <c r="V1112" t="str">
        <f t="shared" si="123"/>
        <v>541085TDCME</v>
      </c>
      <c r="W1112" t="str">
        <f t="shared" si="124"/>
        <v>500741085TDCME</v>
      </c>
      <c r="X1112" t="str">
        <f t="shared" si="125"/>
        <v>0CME</v>
      </c>
    </row>
    <row r="1113" spans="3:24" hidden="1" x14ac:dyDescent="0.2">
      <c r="C1113">
        <v>5007</v>
      </c>
      <c r="D1113" t="s">
        <v>199</v>
      </c>
      <c r="E1113" t="s">
        <v>200</v>
      </c>
      <c r="F1113" t="s">
        <v>246</v>
      </c>
      <c r="G1113" s="1">
        <v>41085</v>
      </c>
      <c r="H1113" t="s">
        <v>202</v>
      </c>
      <c r="I1113">
        <v>34</v>
      </c>
      <c r="J1113">
        <v>6.97</v>
      </c>
      <c r="K1113" s="36">
        <v>0</v>
      </c>
      <c r="L1113" s="36">
        <v>5008.08</v>
      </c>
      <c r="M1113">
        <v>0</v>
      </c>
      <c r="N1113" t="s">
        <v>243</v>
      </c>
      <c r="O1113" t="s">
        <v>243</v>
      </c>
      <c r="P1113" t="s">
        <v>198</v>
      </c>
      <c r="Q1113">
        <v>1</v>
      </c>
      <c r="R1113" s="116">
        <f t="shared" si="119"/>
        <v>5008.08</v>
      </c>
      <c r="S1113">
        <f t="shared" si="120"/>
        <v>34906.317599999995</v>
      </c>
      <c r="T1113" t="str">
        <f t="shared" si="121"/>
        <v>50074108530VME</v>
      </c>
      <c r="U1113" t="str">
        <f t="shared" si="122"/>
        <v>54108530VME</v>
      </c>
      <c r="V1113" t="str">
        <f t="shared" si="123"/>
        <v>541085TDVME</v>
      </c>
      <c r="W1113" t="str">
        <f t="shared" si="124"/>
        <v>500741085TDVME</v>
      </c>
      <c r="X1113" t="str">
        <f t="shared" si="125"/>
        <v>0VME</v>
      </c>
    </row>
    <row r="1114" spans="3:24" hidden="1" x14ac:dyDescent="0.2">
      <c r="C1114">
        <v>5007</v>
      </c>
      <c r="D1114" t="s">
        <v>199</v>
      </c>
      <c r="E1114" t="s">
        <v>200</v>
      </c>
      <c r="F1114" t="s">
        <v>247</v>
      </c>
      <c r="G1114" s="1">
        <v>41085</v>
      </c>
      <c r="H1114" t="s">
        <v>202</v>
      </c>
      <c r="I1114">
        <v>34</v>
      </c>
      <c r="J1114">
        <v>6.97</v>
      </c>
      <c r="K1114" s="36">
        <v>0</v>
      </c>
      <c r="L1114" s="36">
        <v>172.1592</v>
      </c>
      <c r="M1114">
        <v>0</v>
      </c>
      <c r="N1114" t="s">
        <v>243</v>
      </c>
      <c r="O1114" t="s">
        <v>243</v>
      </c>
      <c r="P1114" t="s">
        <v>198</v>
      </c>
      <c r="Q1114">
        <v>1</v>
      </c>
      <c r="R1114" s="116">
        <f t="shared" si="119"/>
        <v>172.1592</v>
      </c>
      <c r="S1114">
        <f t="shared" si="120"/>
        <v>1199.9496239999999</v>
      </c>
      <c r="T1114" t="str">
        <f t="shared" si="121"/>
        <v>50074108530VME</v>
      </c>
      <c r="U1114" t="str">
        <f t="shared" si="122"/>
        <v>54108530VME</v>
      </c>
      <c r="V1114" t="str">
        <f t="shared" si="123"/>
        <v>541085TDVME</v>
      </c>
      <c r="W1114" t="str">
        <f t="shared" si="124"/>
        <v>500741085TDVME</v>
      </c>
      <c r="X1114" t="str">
        <f t="shared" si="125"/>
        <v>0VME</v>
      </c>
    </row>
    <row r="1115" spans="3:24" hidden="1" x14ac:dyDescent="0.2">
      <c r="C1115">
        <v>5007</v>
      </c>
      <c r="D1115" t="s">
        <v>199</v>
      </c>
      <c r="E1115" t="s">
        <v>200</v>
      </c>
      <c r="F1115" t="s">
        <v>254</v>
      </c>
      <c r="G1115" s="1">
        <v>41085</v>
      </c>
      <c r="H1115" t="s">
        <v>202</v>
      </c>
      <c r="I1115">
        <v>34</v>
      </c>
      <c r="J1115">
        <v>6.97</v>
      </c>
      <c r="K1115" s="36">
        <v>0</v>
      </c>
      <c r="L1115" s="36">
        <v>860.83209999999997</v>
      </c>
      <c r="M1115">
        <v>0</v>
      </c>
      <c r="N1115" t="s">
        <v>243</v>
      </c>
      <c r="O1115" t="s">
        <v>243</v>
      </c>
      <c r="P1115" t="s">
        <v>198</v>
      </c>
      <c r="Q1115">
        <v>1</v>
      </c>
      <c r="R1115" s="116">
        <f t="shared" si="119"/>
        <v>860.83209999999997</v>
      </c>
      <c r="S1115">
        <f t="shared" si="120"/>
        <v>5999.9997369999992</v>
      </c>
      <c r="T1115" t="str">
        <f t="shared" si="121"/>
        <v>50074108530VME</v>
      </c>
      <c r="U1115" t="str">
        <f t="shared" si="122"/>
        <v>54108530VME</v>
      </c>
      <c r="V1115" t="str">
        <f t="shared" si="123"/>
        <v>541085TDVME</v>
      </c>
      <c r="W1115" t="str">
        <f t="shared" si="124"/>
        <v>500741085TDVME</v>
      </c>
      <c r="X1115" t="str">
        <f t="shared" si="125"/>
        <v>0VME</v>
      </c>
    </row>
    <row r="1116" spans="3:24" hidden="1" x14ac:dyDescent="0.2">
      <c r="C1116">
        <v>5007</v>
      </c>
      <c r="D1116" t="s">
        <v>199</v>
      </c>
      <c r="E1116" t="s">
        <v>200</v>
      </c>
      <c r="F1116" t="s">
        <v>262</v>
      </c>
      <c r="G1116" s="1">
        <v>41085</v>
      </c>
      <c r="H1116" t="s">
        <v>202</v>
      </c>
      <c r="I1116">
        <v>34</v>
      </c>
      <c r="J1116">
        <v>6.97</v>
      </c>
      <c r="K1116" s="36">
        <v>0</v>
      </c>
      <c r="L1116" s="36">
        <v>73.499200000000002</v>
      </c>
      <c r="M1116">
        <v>0</v>
      </c>
      <c r="N1116" t="s">
        <v>243</v>
      </c>
      <c r="O1116" t="s">
        <v>243</v>
      </c>
      <c r="P1116" t="s">
        <v>198</v>
      </c>
      <c r="Q1116">
        <v>1</v>
      </c>
      <c r="R1116" s="116">
        <f t="shared" si="119"/>
        <v>73.499200000000002</v>
      </c>
      <c r="S1116">
        <f t="shared" si="120"/>
        <v>512.28942399999994</v>
      </c>
      <c r="T1116" t="str">
        <f t="shared" si="121"/>
        <v>50074108530VME</v>
      </c>
      <c r="U1116" t="str">
        <f t="shared" si="122"/>
        <v>54108530VME</v>
      </c>
      <c r="V1116" t="str">
        <f t="shared" si="123"/>
        <v>541085TDVME</v>
      </c>
      <c r="W1116" t="str">
        <f t="shared" si="124"/>
        <v>500741085TDVME</v>
      </c>
      <c r="X1116" t="str">
        <f t="shared" si="125"/>
        <v>0VME</v>
      </c>
    </row>
    <row r="1117" spans="3:24" hidden="1" x14ac:dyDescent="0.2">
      <c r="C1117">
        <v>5007</v>
      </c>
      <c r="D1117" t="s">
        <v>199</v>
      </c>
      <c r="E1117" t="s">
        <v>200</v>
      </c>
      <c r="F1117" t="s">
        <v>263</v>
      </c>
      <c r="G1117" s="1">
        <v>41085</v>
      </c>
      <c r="H1117" t="s">
        <v>202</v>
      </c>
      <c r="I1117">
        <v>34</v>
      </c>
      <c r="J1117">
        <v>6.97</v>
      </c>
      <c r="K1117" s="36">
        <v>0</v>
      </c>
      <c r="L1117" s="36">
        <v>1104</v>
      </c>
      <c r="M1117">
        <v>0</v>
      </c>
      <c r="N1117" t="s">
        <v>243</v>
      </c>
      <c r="O1117" t="s">
        <v>243</v>
      </c>
      <c r="P1117" t="s">
        <v>198</v>
      </c>
      <c r="Q1117">
        <v>1</v>
      </c>
      <c r="R1117" s="116">
        <f t="shared" si="119"/>
        <v>1104</v>
      </c>
      <c r="S1117">
        <f t="shared" si="120"/>
        <v>7694.88</v>
      </c>
      <c r="T1117" t="str">
        <f t="shared" si="121"/>
        <v>50074108530VME</v>
      </c>
      <c r="U1117" t="str">
        <f t="shared" si="122"/>
        <v>54108530VME</v>
      </c>
      <c r="V1117" t="str">
        <f t="shared" si="123"/>
        <v>541085TDVME</v>
      </c>
      <c r="W1117" t="str">
        <f t="shared" si="124"/>
        <v>500741085TDVME</v>
      </c>
      <c r="X1117" t="str">
        <f t="shared" si="125"/>
        <v>0VME</v>
      </c>
    </row>
    <row r="1118" spans="3:24" hidden="1" x14ac:dyDescent="0.2">
      <c r="C1118">
        <v>5007</v>
      </c>
      <c r="D1118" t="s">
        <v>199</v>
      </c>
      <c r="E1118" t="s">
        <v>200</v>
      </c>
      <c r="F1118" t="s">
        <v>279</v>
      </c>
      <c r="G1118" s="1">
        <v>41085</v>
      </c>
      <c r="H1118" t="s">
        <v>202</v>
      </c>
      <c r="I1118">
        <v>34</v>
      </c>
      <c r="J1118">
        <v>6.97</v>
      </c>
      <c r="K1118" s="36">
        <v>0</v>
      </c>
      <c r="L1118" s="36">
        <v>1582.0025000000001</v>
      </c>
      <c r="M1118">
        <v>0</v>
      </c>
      <c r="N1118" t="s">
        <v>243</v>
      </c>
      <c r="O1118" t="s">
        <v>243</v>
      </c>
      <c r="P1118" t="s">
        <v>198</v>
      </c>
      <c r="Q1118">
        <v>1</v>
      </c>
      <c r="R1118" s="116">
        <f t="shared" si="119"/>
        <v>1582.0025000000001</v>
      </c>
      <c r="S1118">
        <f t="shared" si="120"/>
        <v>11026.557425000001</v>
      </c>
      <c r="T1118" t="str">
        <f t="shared" si="121"/>
        <v>50074108530VME</v>
      </c>
      <c r="U1118" t="str">
        <f t="shared" si="122"/>
        <v>54108530VME</v>
      </c>
      <c r="V1118" t="str">
        <f t="shared" si="123"/>
        <v>541085TDVME</v>
      </c>
      <c r="W1118" t="str">
        <f t="shared" si="124"/>
        <v>500741085TDVME</v>
      </c>
      <c r="X1118" t="str">
        <f t="shared" si="125"/>
        <v>0VME</v>
      </c>
    </row>
    <row r="1119" spans="3:24" hidden="1" x14ac:dyDescent="0.2">
      <c r="C1119">
        <v>5007</v>
      </c>
      <c r="D1119" t="s">
        <v>199</v>
      </c>
      <c r="E1119" t="s">
        <v>200</v>
      </c>
      <c r="F1119" t="s">
        <v>280</v>
      </c>
      <c r="G1119" s="1">
        <v>41085</v>
      </c>
      <c r="H1119" t="s">
        <v>202</v>
      </c>
      <c r="I1119">
        <v>34</v>
      </c>
      <c r="J1119">
        <v>6.97</v>
      </c>
      <c r="K1119" s="36">
        <v>0</v>
      </c>
      <c r="L1119" s="36">
        <v>1843.94</v>
      </c>
      <c r="M1119">
        <v>0</v>
      </c>
      <c r="N1119" t="s">
        <v>243</v>
      </c>
      <c r="O1119" t="s">
        <v>243</v>
      </c>
      <c r="P1119" t="s">
        <v>198</v>
      </c>
      <c r="Q1119">
        <v>1</v>
      </c>
      <c r="R1119" s="116">
        <f t="shared" si="119"/>
        <v>1843.94</v>
      </c>
      <c r="S1119">
        <f t="shared" si="120"/>
        <v>12852.2618</v>
      </c>
      <c r="T1119" t="str">
        <f t="shared" si="121"/>
        <v>50074108530VME</v>
      </c>
      <c r="U1119" t="str">
        <f t="shared" si="122"/>
        <v>54108530VME</v>
      </c>
      <c r="V1119" t="str">
        <f t="shared" si="123"/>
        <v>541085TDVME</v>
      </c>
      <c r="W1119" t="str">
        <f t="shared" si="124"/>
        <v>500741085TDVME</v>
      </c>
      <c r="X1119" t="str">
        <f t="shared" si="125"/>
        <v>0VME</v>
      </c>
    </row>
    <row r="1120" spans="3:24" hidden="1" x14ac:dyDescent="0.2">
      <c r="C1120">
        <v>5007</v>
      </c>
      <c r="D1120" t="s">
        <v>199</v>
      </c>
      <c r="E1120" t="s">
        <v>200</v>
      </c>
      <c r="F1120" t="s">
        <v>281</v>
      </c>
      <c r="G1120" s="1">
        <v>41085</v>
      </c>
      <c r="H1120" t="s">
        <v>202</v>
      </c>
      <c r="I1120">
        <v>34</v>
      </c>
      <c r="J1120">
        <v>6.97</v>
      </c>
      <c r="K1120" s="36">
        <v>0</v>
      </c>
      <c r="L1120" s="36">
        <v>145.7604</v>
      </c>
      <c r="M1120">
        <v>0</v>
      </c>
      <c r="N1120" t="s">
        <v>243</v>
      </c>
      <c r="O1120" t="s">
        <v>243</v>
      </c>
      <c r="P1120" t="s">
        <v>198</v>
      </c>
      <c r="Q1120">
        <v>1</v>
      </c>
      <c r="R1120" s="116">
        <f t="shared" si="119"/>
        <v>145.7604</v>
      </c>
      <c r="S1120">
        <f t="shared" si="120"/>
        <v>1015.949988</v>
      </c>
      <c r="T1120" t="str">
        <f t="shared" si="121"/>
        <v>50074108530VME</v>
      </c>
      <c r="U1120" t="str">
        <f t="shared" si="122"/>
        <v>54108530VME</v>
      </c>
      <c r="V1120" t="str">
        <f t="shared" si="123"/>
        <v>541085TDVME</v>
      </c>
      <c r="W1120" t="str">
        <f t="shared" si="124"/>
        <v>500741085TDVME</v>
      </c>
      <c r="X1120" t="str">
        <f t="shared" si="125"/>
        <v>0VME</v>
      </c>
    </row>
    <row r="1121" spans="3:24" hidden="1" x14ac:dyDescent="0.2">
      <c r="C1121">
        <v>5007</v>
      </c>
      <c r="D1121" t="s">
        <v>199</v>
      </c>
      <c r="E1121" t="s">
        <v>200</v>
      </c>
      <c r="F1121" t="s">
        <v>358</v>
      </c>
      <c r="G1121" s="1">
        <v>41085</v>
      </c>
      <c r="H1121" t="s">
        <v>204</v>
      </c>
      <c r="I1121">
        <v>34</v>
      </c>
      <c r="J1121">
        <v>6.86</v>
      </c>
      <c r="K1121" s="36">
        <v>13580</v>
      </c>
      <c r="L1121" s="36">
        <v>0</v>
      </c>
      <c r="M1121">
        <v>0</v>
      </c>
      <c r="N1121" t="s">
        <v>243</v>
      </c>
      <c r="O1121" t="s">
        <v>243</v>
      </c>
      <c r="P1121" t="s">
        <v>198</v>
      </c>
      <c r="Q1121">
        <v>1</v>
      </c>
      <c r="R1121" s="116">
        <f t="shared" si="119"/>
        <v>13580</v>
      </c>
      <c r="S1121">
        <f t="shared" si="120"/>
        <v>93158.8</v>
      </c>
      <c r="T1121" t="str">
        <f t="shared" si="121"/>
        <v>50074108530CME</v>
      </c>
      <c r="U1121" t="str">
        <f t="shared" si="122"/>
        <v>54108530CME</v>
      </c>
      <c r="V1121" t="str">
        <f t="shared" si="123"/>
        <v>541085TDCME</v>
      </c>
      <c r="W1121" t="str">
        <f t="shared" si="124"/>
        <v>500741085TDCME</v>
      </c>
      <c r="X1121" t="str">
        <f t="shared" si="125"/>
        <v>0CME</v>
      </c>
    </row>
    <row r="1122" spans="3:24" hidden="1" x14ac:dyDescent="0.2">
      <c r="C1122">
        <v>5007</v>
      </c>
      <c r="D1122" t="s">
        <v>199</v>
      </c>
      <c r="E1122" t="s">
        <v>200</v>
      </c>
      <c r="F1122" t="s">
        <v>219</v>
      </c>
      <c r="G1122" s="1">
        <v>41085</v>
      </c>
      <c r="H1122" t="s">
        <v>204</v>
      </c>
      <c r="I1122">
        <v>34</v>
      </c>
      <c r="J1122">
        <v>6.86</v>
      </c>
      <c r="K1122" s="36">
        <v>1625.8017</v>
      </c>
      <c r="L1122" s="36">
        <v>0</v>
      </c>
      <c r="M1122">
        <v>0</v>
      </c>
      <c r="N1122" t="s">
        <v>243</v>
      </c>
      <c r="O1122" t="s">
        <v>243</v>
      </c>
      <c r="P1122" t="s">
        <v>198</v>
      </c>
      <c r="Q1122">
        <v>1</v>
      </c>
      <c r="R1122" s="116">
        <f t="shared" si="119"/>
        <v>1625.8017</v>
      </c>
      <c r="S1122">
        <f t="shared" si="120"/>
        <v>11152.999662</v>
      </c>
      <c r="T1122" t="str">
        <f t="shared" si="121"/>
        <v>50074108530CME</v>
      </c>
      <c r="U1122" t="str">
        <f t="shared" si="122"/>
        <v>54108530CME</v>
      </c>
      <c r="V1122" t="str">
        <f t="shared" si="123"/>
        <v>541085TDCME</v>
      </c>
      <c r="W1122" t="str">
        <f t="shared" si="124"/>
        <v>500741085TDCME</v>
      </c>
      <c r="X1122" t="str">
        <f t="shared" si="125"/>
        <v>0CME</v>
      </c>
    </row>
    <row r="1123" spans="3:24" hidden="1" x14ac:dyDescent="0.2">
      <c r="C1123">
        <v>5007</v>
      </c>
      <c r="D1123" t="s">
        <v>199</v>
      </c>
      <c r="E1123" t="s">
        <v>200</v>
      </c>
      <c r="F1123" t="s">
        <v>222</v>
      </c>
      <c r="G1123" s="1">
        <v>41085</v>
      </c>
      <c r="H1123" t="s">
        <v>204</v>
      </c>
      <c r="I1123">
        <v>34</v>
      </c>
      <c r="J1123">
        <v>6.86</v>
      </c>
      <c r="K1123" s="36">
        <v>57.890599999999999</v>
      </c>
      <c r="L1123" s="36">
        <v>0</v>
      </c>
      <c r="M1123">
        <v>0</v>
      </c>
      <c r="N1123" t="s">
        <v>243</v>
      </c>
      <c r="O1123" t="s">
        <v>243</v>
      </c>
      <c r="P1123" t="s">
        <v>198</v>
      </c>
      <c r="Q1123">
        <v>1</v>
      </c>
      <c r="R1123" s="116">
        <f t="shared" si="119"/>
        <v>57.890599999999999</v>
      </c>
      <c r="S1123">
        <f t="shared" si="120"/>
        <v>397.12951600000002</v>
      </c>
      <c r="T1123" t="str">
        <f t="shared" si="121"/>
        <v>50074108530CME</v>
      </c>
      <c r="U1123" t="str">
        <f t="shared" si="122"/>
        <v>54108530CME</v>
      </c>
      <c r="V1123" t="str">
        <f t="shared" si="123"/>
        <v>541085TDCME</v>
      </c>
      <c r="W1123" t="str">
        <f t="shared" si="124"/>
        <v>500741085TDCME</v>
      </c>
      <c r="X1123" t="str">
        <f t="shared" si="125"/>
        <v>0CME</v>
      </c>
    </row>
    <row r="1124" spans="3:24" hidden="1" x14ac:dyDescent="0.2">
      <c r="C1124">
        <v>5007</v>
      </c>
      <c r="D1124" t="s">
        <v>199</v>
      </c>
      <c r="E1124" t="s">
        <v>200</v>
      </c>
      <c r="F1124" t="s">
        <v>224</v>
      </c>
      <c r="G1124" s="1">
        <v>41085</v>
      </c>
      <c r="H1124" t="s">
        <v>204</v>
      </c>
      <c r="I1124">
        <v>34</v>
      </c>
      <c r="J1124">
        <v>6.86</v>
      </c>
      <c r="K1124" s="36">
        <v>100</v>
      </c>
      <c r="L1124" s="36">
        <v>0</v>
      </c>
      <c r="M1124">
        <v>0</v>
      </c>
      <c r="N1124" t="s">
        <v>243</v>
      </c>
      <c r="O1124" t="s">
        <v>243</v>
      </c>
      <c r="P1124" t="s">
        <v>198</v>
      </c>
      <c r="Q1124">
        <v>1</v>
      </c>
      <c r="R1124" s="116">
        <f t="shared" si="119"/>
        <v>100</v>
      </c>
      <c r="S1124">
        <f t="shared" si="120"/>
        <v>686</v>
      </c>
      <c r="T1124" t="str">
        <f t="shared" si="121"/>
        <v>50074108530CME</v>
      </c>
      <c r="U1124" t="str">
        <f t="shared" si="122"/>
        <v>54108530CME</v>
      </c>
      <c r="V1124" t="str">
        <f t="shared" si="123"/>
        <v>541085TDCME</v>
      </c>
      <c r="W1124" t="str">
        <f t="shared" si="124"/>
        <v>500741085TDCME</v>
      </c>
      <c r="X1124" t="str">
        <f t="shared" si="125"/>
        <v>0CME</v>
      </c>
    </row>
    <row r="1125" spans="3:24" hidden="1" x14ac:dyDescent="0.2">
      <c r="C1125">
        <v>5007</v>
      </c>
      <c r="D1125" t="s">
        <v>199</v>
      </c>
      <c r="E1125" t="s">
        <v>200</v>
      </c>
      <c r="F1125" t="s">
        <v>230</v>
      </c>
      <c r="G1125" s="1">
        <v>41085</v>
      </c>
      <c r="H1125" t="s">
        <v>204</v>
      </c>
      <c r="I1125">
        <v>34</v>
      </c>
      <c r="J1125">
        <v>6.86</v>
      </c>
      <c r="K1125" s="36">
        <v>1142</v>
      </c>
      <c r="L1125" s="36">
        <v>0</v>
      </c>
      <c r="M1125">
        <v>0</v>
      </c>
      <c r="N1125" t="s">
        <v>243</v>
      </c>
      <c r="O1125" t="s">
        <v>243</v>
      </c>
      <c r="P1125" t="s">
        <v>198</v>
      </c>
      <c r="Q1125">
        <v>1</v>
      </c>
      <c r="R1125" s="116">
        <f t="shared" si="119"/>
        <v>1142</v>
      </c>
      <c r="S1125">
        <f t="shared" si="120"/>
        <v>7834.1200000000008</v>
      </c>
      <c r="T1125" t="str">
        <f t="shared" si="121"/>
        <v>50074108530CME</v>
      </c>
      <c r="U1125" t="str">
        <f t="shared" si="122"/>
        <v>54108530CME</v>
      </c>
      <c r="V1125" t="str">
        <f t="shared" si="123"/>
        <v>541085TDCME</v>
      </c>
      <c r="W1125" t="str">
        <f t="shared" si="124"/>
        <v>500741085TDCME</v>
      </c>
      <c r="X1125" t="str">
        <f t="shared" si="125"/>
        <v>0CME</v>
      </c>
    </row>
    <row r="1126" spans="3:24" hidden="1" x14ac:dyDescent="0.2">
      <c r="C1126">
        <v>5007</v>
      </c>
      <c r="D1126" t="s">
        <v>199</v>
      </c>
      <c r="E1126" t="s">
        <v>200</v>
      </c>
      <c r="F1126" t="s">
        <v>232</v>
      </c>
      <c r="G1126" s="1">
        <v>41085</v>
      </c>
      <c r="H1126" t="s">
        <v>204</v>
      </c>
      <c r="I1126">
        <v>34</v>
      </c>
      <c r="J1126">
        <v>6.86</v>
      </c>
      <c r="K1126" s="36">
        <v>258.30900000000003</v>
      </c>
      <c r="L1126" s="36">
        <v>0</v>
      </c>
      <c r="M1126">
        <v>0</v>
      </c>
      <c r="N1126" t="s">
        <v>243</v>
      </c>
      <c r="O1126" t="s">
        <v>243</v>
      </c>
      <c r="P1126" t="s">
        <v>198</v>
      </c>
      <c r="Q1126">
        <v>1</v>
      </c>
      <c r="R1126" s="116">
        <f t="shared" si="119"/>
        <v>258.30900000000003</v>
      </c>
      <c r="S1126">
        <f t="shared" si="120"/>
        <v>1771.9997400000002</v>
      </c>
      <c r="T1126" t="str">
        <f t="shared" si="121"/>
        <v>50074108530CME</v>
      </c>
      <c r="U1126" t="str">
        <f t="shared" si="122"/>
        <v>54108530CME</v>
      </c>
      <c r="V1126" t="str">
        <f t="shared" si="123"/>
        <v>541085TDCME</v>
      </c>
      <c r="W1126" t="str">
        <f t="shared" si="124"/>
        <v>500741085TDCME</v>
      </c>
      <c r="X1126" t="str">
        <f t="shared" si="125"/>
        <v>0CME</v>
      </c>
    </row>
    <row r="1127" spans="3:24" hidden="1" x14ac:dyDescent="0.2">
      <c r="C1127">
        <v>5007</v>
      </c>
      <c r="D1127" t="s">
        <v>199</v>
      </c>
      <c r="E1127" t="s">
        <v>200</v>
      </c>
      <c r="F1127" t="s">
        <v>235</v>
      </c>
      <c r="G1127" s="1">
        <v>41085</v>
      </c>
      <c r="H1127" t="s">
        <v>204</v>
      </c>
      <c r="I1127">
        <v>34</v>
      </c>
      <c r="J1127">
        <v>6.86</v>
      </c>
      <c r="K1127" s="36">
        <v>320</v>
      </c>
      <c r="L1127" s="36">
        <v>0</v>
      </c>
      <c r="M1127">
        <v>0</v>
      </c>
      <c r="N1127" t="s">
        <v>243</v>
      </c>
      <c r="O1127" t="s">
        <v>243</v>
      </c>
      <c r="P1127" t="s">
        <v>198</v>
      </c>
      <c r="Q1127">
        <v>1</v>
      </c>
      <c r="R1127" s="116">
        <f t="shared" si="119"/>
        <v>320</v>
      </c>
      <c r="S1127">
        <f t="shared" si="120"/>
        <v>2195.2000000000003</v>
      </c>
      <c r="T1127" t="str">
        <f t="shared" si="121"/>
        <v>50074108530CME</v>
      </c>
      <c r="U1127" t="str">
        <f t="shared" si="122"/>
        <v>54108530CME</v>
      </c>
      <c r="V1127" t="str">
        <f t="shared" si="123"/>
        <v>541085TDCME</v>
      </c>
      <c r="W1127" t="str">
        <f t="shared" si="124"/>
        <v>500741085TDCME</v>
      </c>
      <c r="X1127" t="str">
        <f t="shared" si="125"/>
        <v>0CME</v>
      </c>
    </row>
    <row r="1128" spans="3:24" hidden="1" x14ac:dyDescent="0.2">
      <c r="C1128">
        <v>5007</v>
      </c>
      <c r="D1128" t="s">
        <v>199</v>
      </c>
      <c r="E1128" t="s">
        <v>200</v>
      </c>
      <c r="F1128" t="s">
        <v>291</v>
      </c>
      <c r="G1128" s="1">
        <v>41085</v>
      </c>
      <c r="H1128" t="s">
        <v>204</v>
      </c>
      <c r="I1128">
        <v>34</v>
      </c>
      <c r="J1128">
        <v>6.86</v>
      </c>
      <c r="K1128" s="36">
        <v>1203.5304000000001</v>
      </c>
      <c r="L1128" s="36">
        <v>0</v>
      </c>
      <c r="M1128">
        <v>0</v>
      </c>
      <c r="N1128" t="s">
        <v>243</v>
      </c>
      <c r="O1128" t="s">
        <v>243</v>
      </c>
      <c r="P1128" t="s">
        <v>198</v>
      </c>
      <c r="Q1128">
        <v>1</v>
      </c>
      <c r="R1128" s="116">
        <f t="shared" si="119"/>
        <v>1203.5304000000001</v>
      </c>
      <c r="S1128">
        <f t="shared" si="120"/>
        <v>8256.2185440000012</v>
      </c>
      <c r="T1128" t="str">
        <f t="shared" si="121"/>
        <v>50074108530CME</v>
      </c>
      <c r="U1128" t="str">
        <f t="shared" si="122"/>
        <v>54108530CME</v>
      </c>
      <c r="V1128" t="str">
        <f t="shared" si="123"/>
        <v>541085TDCME</v>
      </c>
      <c r="W1128" t="str">
        <f t="shared" si="124"/>
        <v>500741085TDCME</v>
      </c>
      <c r="X1128" t="str">
        <f t="shared" si="125"/>
        <v>0CME</v>
      </c>
    </row>
    <row r="1129" spans="3:24" hidden="1" x14ac:dyDescent="0.2">
      <c r="C1129">
        <v>5007</v>
      </c>
      <c r="D1129" t="s">
        <v>199</v>
      </c>
      <c r="E1129" t="s">
        <v>200</v>
      </c>
      <c r="F1129" t="s">
        <v>292</v>
      </c>
      <c r="G1129" s="1">
        <v>41085</v>
      </c>
      <c r="H1129" t="s">
        <v>204</v>
      </c>
      <c r="I1129">
        <v>34</v>
      </c>
      <c r="J1129">
        <v>6.86</v>
      </c>
      <c r="K1129" s="36">
        <v>400</v>
      </c>
      <c r="L1129" s="36">
        <v>0</v>
      </c>
      <c r="M1129">
        <v>0</v>
      </c>
      <c r="N1129" t="s">
        <v>243</v>
      </c>
      <c r="O1129" t="s">
        <v>243</v>
      </c>
      <c r="P1129" t="s">
        <v>198</v>
      </c>
      <c r="Q1129">
        <v>1</v>
      </c>
      <c r="R1129" s="116">
        <f t="shared" si="119"/>
        <v>400</v>
      </c>
      <c r="S1129">
        <f t="shared" si="120"/>
        <v>2744</v>
      </c>
      <c r="T1129" t="str">
        <f t="shared" si="121"/>
        <v>50074108530CME</v>
      </c>
      <c r="U1129" t="str">
        <f t="shared" si="122"/>
        <v>54108530CME</v>
      </c>
      <c r="V1129" t="str">
        <f t="shared" si="123"/>
        <v>541085TDCME</v>
      </c>
      <c r="W1129" t="str">
        <f t="shared" si="124"/>
        <v>500741085TDCME</v>
      </c>
      <c r="X1129" t="str">
        <f t="shared" si="125"/>
        <v>0CME</v>
      </c>
    </row>
    <row r="1130" spans="3:24" hidden="1" x14ac:dyDescent="0.2">
      <c r="C1130">
        <v>5007</v>
      </c>
      <c r="D1130" t="s">
        <v>199</v>
      </c>
      <c r="E1130" t="s">
        <v>200</v>
      </c>
      <c r="F1130" t="s">
        <v>310</v>
      </c>
      <c r="G1130" s="1">
        <v>41085</v>
      </c>
      <c r="H1130" t="s">
        <v>204</v>
      </c>
      <c r="I1130">
        <v>34</v>
      </c>
      <c r="J1130">
        <v>6.86</v>
      </c>
      <c r="K1130" s="36">
        <v>270.61799999999999</v>
      </c>
      <c r="L1130" s="36">
        <v>0</v>
      </c>
      <c r="M1130">
        <v>0</v>
      </c>
      <c r="N1130" t="s">
        <v>243</v>
      </c>
      <c r="O1130" t="s">
        <v>243</v>
      </c>
      <c r="P1130" t="s">
        <v>198</v>
      </c>
      <c r="Q1130">
        <v>1</v>
      </c>
      <c r="R1130" s="116">
        <f t="shared" si="119"/>
        <v>270.61799999999999</v>
      </c>
      <c r="S1130">
        <f t="shared" si="120"/>
        <v>1856.43948</v>
      </c>
      <c r="T1130" t="str">
        <f t="shared" si="121"/>
        <v>50074108530CME</v>
      </c>
      <c r="U1130" t="str">
        <f t="shared" si="122"/>
        <v>54108530CME</v>
      </c>
      <c r="V1130" t="str">
        <f t="shared" si="123"/>
        <v>541085TDCME</v>
      </c>
      <c r="W1130" t="str">
        <f t="shared" si="124"/>
        <v>500741085TDCME</v>
      </c>
      <c r="X1130" t="str">
        <f t="shared" si="125"/>
        <v>0CME</v>
      </c>
    </row>
    <row r="1131" spans="3:24" hidden="1" x14ac:dyDescent="0.2">
      <c r="C1131">
        <v>5007</v>
      </c>
      <c r="D1131" t="s">
        <v>199</v>
      </c>
      <c r="E1131" t="s">
        <v>200</v>
      </c>
      <c r="F1131" t="s">
        <v>238</v>
      </c>
      <c r="G1131" s="1">
        <v>41085</v>
      </c>
      <c r="H1131" t="s">
        <v>204</v>
      </c>
      <c r="I1131">
        <v>34</v>
      </c>
      <c r="J1131">
        <v>6.86</v>
      </c>
      <c r="K1131" s="36">
        <v>1019.3867</v>
      </c>
      <c r="L1131" s="36">
        <v>0</v>
      </c>
      <c r="M1131">
        <v>0</v>
      </c>
      <c r="N1131" t="s">
        <v>243</v>
      </c>
      <c r="O1131" t="s">
        <v>243</v>
      </c>
      <c r="P1131" t="s">
        <v>198</v>
      </c>
      <c r="Q1131">
        <v>1</v>
      </c>
      <c r="R1131" s="116">
        <f t="shared" si="119"/>
        <v>1019.3867</v>
      </c>
      <c r="S1131">
        <f t="shared" si="120"/>
        <v>6992.9927620000008</v>
      </c>
      <c r="T1131" t="str">
        <f t="shared" si="121"/>
        <v>50074108530CME</v>
      </c>
      <c r="U1131" t="str">
        <f t="shared" si="122"/>
        <v>54108530CME</v>
      </c>
      <c r="V1131" t="str">
        <f t="shared" si="123"/>
        <v>541085TDCME</v>
      </c>
      <c r="W1131" t="str">
        <f t="shared" si="124"/>
        <v>500741085TDCME</v>
      </c>
      <c r="X1131" t="str">
        <f t="shared" si="125"/>
        <v>0CME</v>
      </c>
    </row>
    <row r="1132" spans="3:24" hidden="1" x14ac:dyDescent="0.2">
      <c r="C1132">
        <v>5007</v>
      </c>
      <c r="D1132" t="s">
        <v>199</v>
      </c>
      <c r="E1132" t="s">
        <v>200</v>
      </c>
      <c r="F1132" t="s">
        <v>313</v>
      </c>
      <c r="G1132" s="1">
        <v>41085</v>
      </c>
      <c r="H1132" t="s">
        <v>204</v>
      </c>
      <c r="I1132">
        <v>34</v>
      </c>
      <c r="J1132">
        <v>6.86</v>
      </c>
      <c r="K1132" s="36">
        <v>100</v>
      </c>
      <c r="L1132" s="36">
        <v>0</v>
      </c>
      <c r="M1132">
        <v>0</v>
      </c>
      <c r="N1132" t="s">
        <v>243</v>
      </c>
      <c r="O1132" t="s">
        <v>243</v>
      </c>
      <c r="P1132" t="s">
        <v>198</v>
      </c>
      <c r="Q1132">
        <v>1</v>
      </c>
      <c r="R1132" s="116">
        <f t="shared" si="119"/>
        <v>100</v>
      </c>
      <c r="S1132">
        <f t="shared" si="120"/>
        <v>686</v>
      </c>
      <c r="T1132" t="str">
        <f t="shared" si="121"/>
        <v>50074108530CME</v>
      </c>
      <c r="U1132" t="str">
        <f t="shared" si="122"/>
        <v>54108530CME</v>
      </c>
      <c r="V1132" t="str">
        <f t="shared" si="123"/>
        <v>541085TDCME</v>
      </c>
      <c r="W1132" t="str">
        <f t="shared" si="124"/>
        <v>500741085TDCME</v>
      </c>
      <c r="X1132" t="str">
        <f t="shared" si="125"/>
        <v>0CME</v>
      </c>
    </row>
    <row r="1133" spans="3:24" hidden="1" x14ac:dyDescent="0.2">
      <c r="C1133">
        <v>5007</v>
      </c>
      <c r="D1133" t="s">
        <v>199</v>
      </c>
      <c r="E1133" t="s">
        <v>200</v>
      </c>
      <c r="F1133" t="s">
        <v>319</v>
      </c>
      <c r="G1133" s="1">
        <v>41085</v>
      </c>
      <c r="H1133" t="s">
        <v>204</v>
      </c>
      <c r="I1133">
        <v>34</v>
      </c>
      <c r="J1133">
        <v>6.86</v>
      </c>
      <c r="K1133" s="36">
        <v>1400</v>
      </c>
      <c r="L1133" s="36">
        <v>0</v>
      </c>
      <c r="M1133">
        <v>0</v>
      </c>
      <c r="N1133" t="s">
        <v>243</v>
      </c>
      <c r="O1133" t="s">
        <v>243</v>
      </c>
      <c r="P1133" t="s">
        <v>198</v>
      </c>
      <c r="Q1133">
        <v>1</v>
      </c>
      <c r="R1133" s="116">
        <f t="shared" si="119"/>
        <v>1400</v>
      </c>
      <c r="S1133">
        <f t="shared" si="120"/>
        <v>9604</v>
      </c>
      <c r="T1133" t="str">
        <f t="shared" si="121"/>
        <v>50074108530CME</v>
      </c>
      <c r="U1133" t="str">
        <f t="shared" si="122"/>
        <v>54108530CME</v>
      </c>
      <c r="V1133" t="str">
        <f t="shared" si="123"/>
        <v>541085TDCME</v>
      </c>
      <c r="W1133" t="str">
        <f t="shared" si="124"/>
        <v>500741085TDCME</v>
      </c>
      <c r="X1133" t="str">
        <f t="shared" si="125"/>
        <v>0CME</v>
      </c>
    </row>
    <row r="1134" spans="3:24" hidden="1" x14ac:dyDescent="0.2">
      <c r="C1134">
        <v>5007</v>
      </c>
      <c r="D1134" t="s">
        <v>199</v>
      </c>
      <c r="E1134" t="s">
        <v>200</v>
      </c>
      <c r="F1134" t="s">
        <v>324</v>
      </c>
      <c r="G1134" s="1">
        <v>41085</v>
      </c>
      <c r="H1134" t="s">
        <v>202</v>
      </c>
      <c r="I1134">
        <v>34</v>
      </c>
      <c r="J1134">
        <v>6.97</v>
      </c>
      <c r="K1134" s="36">
        <v>0</v>
      </c>
      <c r="L1134" s="36">
        <v>4953.96</v>
      </c>
      <c r="M1134">
        <v>0</v>
      </c>
      <c r="N1134" t="s">
        <v>243</v>
      </c>
      <c r="O1134" t="s">
        <v>243</v>
      </c>
      <c r="P1134" t="s">
        <v>198</v>
      </c>
      <c r="Q1134">
        <v>1</v>
      </c>
      <c r="R1134" s="116">
        <f t="shared" si="119"/>
        <v>4953.96</v>
      </c>
      <c r="S1134">
        <f t="shared" si="120"/>
        <v>34529.101199999997</v>
      </c>
      <c r="T1134" t="str">
        <f t="shared" si="121"/>
        <v>50074108530VME</v>
      </c>
      <c r="U1134" t="str">
        <f t="shared" si="122"/>
        <v>54108530VME</v>
      </c>
      <c r="V1134" t="str">
        <f t="shared" si="123"/>
        <v>541085TDVME</v>
      </c>
      <c r="W1134" t="str">
        <f t="shared" si="124"/>
        <v>500741085TDVME</v>
      </c>
      <c r="X1134" t="str">
        <f t="shared" si="125"/>
        <v>0VME</v>
      </c>
    </row>
    <row r="1135" spans="3:24" hidden="1" x14ac:dyDescent="0.2">
      <c r="C1135">
        <v>5007</v>
      </c>
      <c r="D1135" t="s">
        <v>199</v>
      </c>
      <c r="E1135" t="s">
        <v>226</v>
      </c>
      <c r="F1135" t="s">
        <v>399</v>
      </c>
      <c r="G1135" s="1">
        <v>41085</v>
      </c>
      <c r="H1135" t="s">
        <v>202</v>
      </c>
      <c r="I1135">
        <v>34</v>
      </c>
      <c r="J1135">
        <v>6.96</v>
      </c>
      <c r="K1135" s="36">
        <v>0</v>
      </c>
      <c r="L1135" s="36">
        <v>5500</v>
      </c>
      <c r="M1135">
        <v>0</v>
      </c>
      <c r="N1135" t="s">
        <v>243</v>
      </c>
      <c r="O1135" t="s">
        <v>243</v>
      </c>
      <c r="P1135" t="s">
        <v>198</v>
      </c>
      <c r="Q1135">
        <v>1</v>
      </c>
      <c r="R1135" s="116">
        <f t="shared" si="119"/>
        <v>5500</v>
      </c>
      <c r="S1135">
        <f t="shared" si="120"/>
        <v>38280</v>
      </c>
      <c r="T1135" t="str">
        <f t="shared" si="121"/>
        <v>50074108531VME</v>
      </c>
      <c r="U1135" t="str">
        <f t="shared" si="122"/>
        <v>54108531VME</v>
      </c>
      <c r="V1135" t="str">
        <f t="shared" si="123"/>
        <v>541085TDVME</v>
      </c>
      <c r="W1135" t="str">
        <f t="shared" si="124"/>
        <v>500741085TDVME</v>
      </c>
      <c r="X1135" t="str">
        <f t="shared" si="125"/>
        <v>0VME</v>
      </c>
    </row>
    <row r="1136" spans="3:24" hidden="1" x14ac:dyDescent="0.2">
      <c r="C1136">
        <v>5007</v>
      </c>
      <c r="D1136" t="s">
        <v>199</v>
      </c>
      <c r="E1136" t="s">
        <v>200</v>
      </c>
      <c r="F1136" t="s">
        <v>255</v>
      </c>
      <c r="G1136" s="1">
        <v>41085</v>
      </c>
      <c r="H1136" t="s">
        <v>202</v>
      </c>
      <c r="I1136">
        <v>34</v>
      </c>
      <c r="J1136">
        <v>6.97</v>
      </c>
      <c r="K1136" s="36">
        <v>0</v>
      </c>
      <c r="L1136" s="36">
        <v>5100</v>
      </c>
      <c r="M1136">
        <v>0</v>
      </c>
      <c r="N1136" t="s">
        <v>243</v>
      </c>
      <c r="O1136" t="s">
        <v>243</v>
      </c>
      <c r="P1136" t="s">
        <v>243</v>
      </c>
      <c r="Q1136">
        <v>1</v>
      </c>
      <c r="R1136" s="116">
        <f t="shared" si="119"/>
        <v>5100</v>
      </c>
      <c r="S1136">
        <f t="shared" si="120"/>
        <v>35547</v>
      </c>
      <c r="T1136" t="str">
        <f t="shared" si="121"/>
        <v>50074108530VME</v>
      </c>
      <c r="U1136" t="str">
        <f t="shared" si="122"/>
        <v>54108530VME</v>
      </c>
      <c r="V1136" t="str">
        <f t="shared" si="123"/>
        <v>541085TDVME</v>
      </c>
      <c r="W1136" t="str">
        <f t="shared" si="124"/>
        <v>500741085TDVME</v>
      </c>
      <c r="X1136" t="str">
        <f t="shared" si="125"/>
        <v>0VME</v>
      </c>
    </row>
    <row r="1137" spans="3:24" hidden="1" x14ac:dyDescent="0.2">
      <c r="C1137">
        <v>5007</v>
      </c>
      <c r="D1137" t="s">
        <v>199</v>
      </c>
      <c r="E1137" t="s">
        <v>200</v>
      </c>
      <c r="F1137" t="s">
        <v>289</v>
      </c>
      <c r="G1137" s="1">
        <v>41085</v>
      </c>
      <c r="H1137" t="s">
        <v>204</v>
      </c>
      <c r="I1137">
        <v>34</v>
      </c>
      <c r="J1137">
        <v>6.86</v>
      </c>
      <c r="K1137" s="36">
        <v>120</v>
      </c>
      <c r="L1137" s="36">
        <v>0</v>
      </c>
      <c r="M1137">
        <v>0</v>
      </c>
      <c r="N1137" t="s">
        <v>243</v>
      </c>
      <c r="O1137" t="s">
        <v>243</v>
      </c>
      <c r="P1137" t="s">
        <v>243</v>
      </c>
      <c r="Q1137">
        <v>1</v>
      </c>
      <c r="R1137" s="116">
        <f t="shared" si="119"/>
        <v>120</v>
      </c>
      <c r="S1137">
        <f t="shared" si="120"/>
        <v>823.2</v>
      </c>
      <c r="T1137" t="str">
        <f t="shared" si="121"/>
        <v>50074108530CME</v>
      </c>
      <c r="U1137" t="str">
        <f t="shared" si="122"/>
        <v>54108530CME</v>
      </c>
      <c r="V1137" t="str">
        <f t="shared" si="123"/>
        <v>541085TDCME</v>
      </c>
      <c r="W1137" t="str">
        <f t="shared" si="124"/>
        <v>500741085TDCME</v>
      </c>
      <c r="X1137" t="str">
        <f t="shared" si="125"/>
        <v>0CME</v>
      </c>
    </row>
    <row r="1138" spans="3:24" hidden="1" x14ac:dyDescent="0.2">
      <c r="C1138">
        <v>5007</v>
      </c>
      <c r="D1138" t="s">
        <v>199</v>
      </c>
      <c r="E1138" t="s">
        <v>200</v>
      </c>
      <c r="F1138" t="s">
        <v>718</v>
      </c>
      <c r="G1138" s="1">
        <v>41085</v>
      </c>
      <c r="H1138" t="s">
        <v>202</v>
      </c>
      <c r="I1138">
        <v>34</v>
      </c>
      <c r="J1138">
        <v>6.97</v>
      </c>
      <c r="K1138" s="36">
        <v>0</v>
      </c>
      <c r="L1138" s="36">
        <v>40.159999999999997</v>
      </c>
      <c r="M1138">
        <v>0</v>
      </c>
      <c r="N1138" t="s">
        <v>243</v>
      </c>
      <c r="O1138" t="s">
        <v>243</v>
      </c>
      <c r="P1138" t="s">
        <v>348</v>
      </c>
      <c r="Q1138">
        <v>1</v>
      </c>
      <c r="R1138" s="116">
        <f t="shared" si="119"/>
        <v>40.159999999999997</v>
      </c>
      <c r="S1138">
        <f t="shared" si="120"/>
        <v>279.91519999999997</v>
      </c>
      <c r="T1138" t="str">
        <f t="shared" si="121"/>
        <v>50074108530VME</v>
      </c>
      <c r="U1138" t="str">
        <f t="shared" si="122"/>
        <v>54108530VME</v>
      </c>
      <c r="V1138" t="str">
        <f t="shared" si="123"/>
        <v>541085TDVME</v>
      </c>
      <c r="W1138" t="str">
        <f t="shared" si="124"/>
        <v>500741085TDVME</v>
      </c>
      <c r="X1138" t="str">
        <f t="shared" si="125"/>
        <v>0VME</v>
      </c>
    </row>
    <row r="1139" spans="3:24" hidden="1" x14ac:dyDescent="0.2">
      <c r="C1139">
        <v>5007</v>
      </c>
      <c r="D1139" t="s">
        <v>199</v>
      </c>
      <c r="E1139" t="s">
        <v>200</v>
      </c>
      <c r="F1139" t="s">
        <v>360</v>
      </c>
      <c r="G1139" s="1">
        <v>41085</v>
      </c>
      <c r="H1139" t="s">
        <v>204</v>
      </c>
      <c r="I1139">
        <v>34</v>
      </c>
      <c r="J1139">
        <v>6.86</v>
      </c>
      <c r="K1139" s="36">
        <v>360</v>
      </c>
      <c r="L1139" s="36">
        <v>0</v>
      </c>
      <c r="M1139">
        <v>0</v>
      </c>
      <c r="N1139" t="s">
        <v>243</v>
      </c>
      <c r="O1139" t="s">
        <v>243</v>
      </c>
      <c r="P1139" t="s">
        <v>348</v>
      </c>
      <c r="Q1139">
        <v>1</v>
      </c>
      <c r="R1139" s="116">
        <f t="shared" si="119"/>
        <v>360</v>
      </c>
      <c r="S1139">
        <f t="shared" si="120"/>
        <v>2469.6</v>
      </c>
      <c r="T1139" t="str">
        <f t="shared" si="121"/>
        <v>50074108530CME</v>
      </c>
      <c r="U1139" t="str">
        <f t="shared" si="122"/>
        <v>54108530CME</v>
      </c>
      <c r="V1139" t="str">
        <f t="shared" si="123"/>
        <v>541085TDCME</v>
      </c>
      <c r="W1139" t="str">
        <f t="shared" si="124"/>
        <v>500741085TDCME</v>
      </c>
      <c r="X1139" t="str">
        <f t="shared" si="125"/>
        <v>0CME</v>
      </c>
    </row>
    <row r="1140" spans="3:24" hidden="1" x14ac:dyDescent="0.2">
      <c r="C1140">
        <v>5007</v>
      </c>
      <c r="D1140" t="s">
        <v>199</v>
      </c>
      <c r="E1140" t="s">
        <v>200</v>
      </c>
      <c r="F1140" t="s">
        <v>221</v>
      </c>
      <c r="G1140" s="1">
        <v>41085</v>
      </c>
      <c r="H1140" t="s">
        <v>204</v>
      </c>
      <c r="I1140">
        <v>34</v>
      </c>
      <c r="J1140">
        <v>6.86</v>
      </c>
      <c r="K1140" s="36">
        <v>3702</v>
      </c>
      <c r="L1140" s="36">
        <v>0</v>
      </c>
      <c r="M1140">
        <v>0</v>
      </c>
      <c r="N1140" t="s">
        <v>243</v>
      </c>
      <c r="O1140" t="s">
        <v>243</v>
      </c>
      <c r="P1140" t="s">
        <v>348</v>
      </c>
      <c r="Q1140">
        <v>1</v>
      </c>
      <c r="R1140" s="116">
        <f t="shared" si="119"/>
        <v>3702</v>
      </c>
      <c r="S1140">
        <f t="shared" si="120"/>
        <v>25395.72</v>
      </c>
      <c r="T1140" t="str">
        <f t="shared" si="121"/>
        <v>50074108530CME</v>
      </c>
      <c r="U1140" t="str">
        <f t="shared" si="122"/>
        <v>54108530CME</v>
      </c>
      <c r="V1140" t="str">
        <f t="shared" si="123"/>
        <v>541085TDCME</v>
      </c>
      <c r="W1140" t="str">
        <f t="shared" si="124"/>
        <v>500741085TDCME</v>
      </c>
      <c r="X1140" t="str">
        <f t="shared" si="125"/>
        <v>0CME</v>
      </c>
    </row>
    <row r="1141" spans="3:24" hidden="1" x14ac:dyDescent="0.2">
      <c r="C1141">
        <v>5007</v>
      </c>
      <c r="D1141" t="s">
        <v>199</v>
      </c>
      <c r="E1141" t="s">
        <v>200</v>
      </c>
      <c r="F1141" t="s">
        <v>245</v>
      </c>
      <c r="G1141" s="1">
        <v>41085</v>
      </c>
      <c r="H1141" t="s">
        <v>202</v>
      </c>
      <c r="I1141">
        <v>34</v>
      </c>
      <c r="J1141">
        <v>6.97</v>
      </c>
      <c r="K1141" s="36">
        <v>0</v>
      </c>
      <c r="L1141" s="36">
        <v>100</v>
      </c>
      <c r="M1141">
        <v>0</v>
      </c>
      <c r="N1141" t="s">
        <v>243</v>
      </c>
      <c r="O1141" t="s">
        <v>243</v>
      </c>
      <c r="P1141" t="s">
        <v>430</v>
      </c>
      <c r="Q1141">
        <v>1</v>
      </c>
      <c r="R1141" s="116">
        <f t="shared" si="119"/>
        <v>100</v>
      </c>
      <c r="S1141">
        <f t="shared" si="120"/>
        <v>697</v>
      </c>
      <c r="T1141" t="str">
        <f t="shared" si="121"/>
        <v>50074108530VME</v>
      </c>
      <c r="U1141" t="str">
        <f t="shared" si="122"/>
        <v>54108530VME</v>
      </c>
      <c r="V1141" t="str">
        <f t="shared" si="123"/>
        <v>541085TDVME</v>
      </c>
      <c r="W1141" t="str">
        <f t="shared" si="124"/>
        <v>500741085TDVME</v>
      </c>
      <c r="X1141" t="str">
        <f t="shared" si="125"/>
        <v>0VME</v>
      </c>
    </row>
    <row r="1142" spans="3:24" hidden="1" x14ac:dyDescent="0.2">
      <c r="C1142">
        <v>5007</v>
      </c>
      <c r="D1142" t="s">
        <v>199</v>
      </c>
      <c r="E1142" t="s">
        <v>200</v>
      </c>
      <c r="F1142" t="s">
        <v>361</v>
      </c>
      <c r="G1142" s="1">
        <v>41085</v>
      </c>
      <c r="H1142" t="s">
        <v>204</v>
      </c>
      <c r="I1142">
        <v>34</v>
      </c>
      <c r="J1142">
        <v>6.86</v>
      </c>
      <c r="K1142" s="36">
        <v>680</v>
      </c>
      <c r="L1142" s="36">
        <v>0</v>
      </c>
      <c r="M1142">
        <v>0</v>
      </c>
      <c r="N1142" t="s">
        <v>243</v>
      </c>
      <c r="O1142" t="s">
        <v>243</v>
      </c>
      <c r="P1142" t="s">
        <v>430</v>
      </c>
      <c r="Q1142">
        <v>1</v>
      </c>
      <c r="R1142" s="116">
        <f t="shared" si="119"/>
        <v>680</v>
      </c>
      <c r="S1142">
        <f t="shared" si="120"/>
        <v>4664.8</v>
      </c>
      <c r="T1142" t="str">
        <f t="shared" si="121"/>
        <v>50074108530CME</v>
      </c>
      <c r="U1142" t="str">
        <f t="shared" si="122"/>
        <v>54108530CME</v>
      </c>
      <c r="V1142" t="str">
        <f t="shared" si="123"/>
        <v>541085TDCME</v>
      </c>
      <c r="W1142" t="str">
        <f t="shared" si="124"/>
        <v>500741085TDCME</v>
      </c>
      <c r="X1142" t="str">
        <f t="shared" si="125"/>
        <v>0CME</v>
      </c>
    </row>
    <row r="1143" spans="3:24" hidden="1" x14ac:dyDescent="0.2">
      <c r="C1143">
        <v>5007</v>
      </c>
      <c r="D1143" t="s">
        <v>199</v>
      </c>
      <c r="E1143" t="s">
        <v>200</v>
      </c>
      <c r="F1143" t="s">
        <v>315</v>
      </c>
      <c r="G1143" s="1">
        <v>41085</v>
      </c>
      <c r="H1143" t="s">
        <v>204</v>
      </c>
      <c r="I1143">
        <v>34</v>
      </c>
      <c r="J1143">
        <v>6.86</v>
      </c>
      <c r="K1143" s="36">
        <v>690</v>
      </c>
      <c r="L1143" s="36">
        <v>0</v>
      </c>
      <c r="M1143">
        <v>0</v>
      </c>
      <c r="N1143" t="s">
        <v>243</v>
      </c>
      <c r="O1143" t="s">
        <v>243</v>
      </c>
      <c r="P1143" t="s">
        <v>430</v>
      </c>
      <c r="Q1143">
        <v>1</v>
      </c>
      <c r="R1143" s="116">
        <f t="shared" si="119"/>
        <v>690</v>
      </c>
      <c r="S1143">
        <f t="shared" si="120"/>
        <v>4733.4000000000005</v>
      </c>
      <c r="T1143" t="str">
        <f t="shared" si="121"/>
        <v>50074108530CME</v>
      </c>
      <c r="U1143" t="str">
        <f t="shared" si="122"/>
        <v>54108530CME</v>
      </c>
      <c r="V1143" t="str">
        <f t="shared" si="123"/>
        <v>541085TDCME</v>
      </c>
      <c r="W1143" t="str">
        <f t="shared" si="124"/>
        <v>500741085TDCME</v>
      </c>
      <c r="X1143" t="str">
        <f t="shared" si="125"/>
        <v>0CME</v>
      </c>
    </row>
    <row r="1144" spans="3:24" hidden="1" x14ac:dyDescent="0.2">
      <c r="C1144">
        <v>5007</v>
      </c>
      <c r="D1144" t="s">
        <v>199</v>
      </c>
      <c r="E1144" t="s">
        <v>200</v>
      </c>
      <c r="F1144" t="s">
        <v>248</v>
      </c>
      <c r="G1144" s="1">
        <v>41085</v>
      </c>
      <c r="H1144" t="s">
        <v>202</v>
      </c>
      <c r="I1144">
        <v>34</v>
      </c>
      <c r="J1144">
        <v>6.97</v>
      </c>
      <c r="K1144" s="36">
        <v>0</v>
      </c>
      <c r="L1144" s="36">
        <v>92</v>
      </c>
      <c r="M1144">
        <v>0</v>
      </c>
      <c r="N1144" t="s">
        <v>243</v>
      </c>
      <c r="O1144" t="s">
        <v>243</v>
      </c>
      <c r="P1144" t="s">
        <v>473</v>
      </c>
      <c r="Q1144">
        <v>1</v>
      </c>
      <c r="R1144" s="116">
        <f t="shared" si="119"/>
        <v>92</v>
      </c>
      <c r="S1144">
        <f t="shared" si="120"/>
        <v>641.24</v>
      </c>
      <c r="T1144" t="str">
        <f t="shared" si="121"/>
        <v>50074108530VME</v>
      </c>
      <c r="U1144" t="str">
        <f t="shared" si="122"/>
        <v>54108530VME</v>
      </c>
      <c r="V1144" t="str">
        <f t="shared" si="123"/>
        <v>541085TDVME</v>
      </c>
      <c r="W1144" t="str">
        <f t="shared" si="124"/>
        <v>500741085TDVME</v>
      </c>
      <c r="X1144" t="str">
        <f t="shared" si="125"/>
        <v>0VME</v>
      </c>
    </row>
    <row r="1145" spans="3:24" hidden="1" x14ac:dyDescent="0.2">
      <c r="C1145">
        <v>5007</v>
      </c>
      <c r="D1145" t="s">
        <v>199</v>
      </c>
      <c r="E1145" t="s">
        <v>200</v>
      </c>
      <c r="F1145" t="s">
        <v>270</v>
      </c>
      <c r="G1145" s="1">
        <v>41085</v>
      </c>
      <c r="H1145" t="s">
        <v>202</v>
      </c>
      <c r="I1145">
        <v>34</v>
      </c>
      <c r="J1145">
        <v>6.97</v>
      </c>
      <c r="K1145" s="36">
        <v>0</v>
      </c>
      <c r="L1145" s="36">
        <v>239.23949999999999</v>
      </c>
      <c r="M1145">
        <v>0</v>
      </c>
      <c r="N1145" t="s">
        <v>243</v>
      </c>
      <c r="O1145" t="s">
        <v>243</v>
      </c>
      <c r="P1145" t="s">
        <v>473</v>
      </c>
      <c r="Q1145">
        <v>1</v>
      </c>
      <c r="R1145" s="116">
        <f t="shared" si="119"/>
        <v>239.23949999999999</v>
      </c>
      <c r="S1145">
        <f t="shared" si="120"/>
        <v>1667.4993149999998</v>
      </c>
      <c r="T1145" t="str">
        <f t="shared" si="121"/>
        <v>50074108530VME</v>
      </c>
      <c r="U1145" t="str">
        <f t="shared" si="122"/>
        <v>54108530VME</v>
      </c>
      <c r="V1145" t="str">
        <f t="shared" si="123"/>
        <v>541085TDVME</v>
      </c>
      <c r="W1145" t="str">
        <f t="shared" si="124"/>
        <v>500741085TDVME</v>
      </c>
      <c r="X1145" t="str">
        <f t="shared" si="125"/>
        <v>0VME</v>
      </c>
    </row>
    <row r="1146" spans="3:24" hidden="1" x14ac:dyDescent="0.2">
      <c r="C1146">
        <v>5007</v>
      </c>
      <c r="D1146" t="s">
        <v>199</v>
      </c>
      <c r="E1146" t="s">
        <v>200</v>
      </c>
      <c r="F1146" t="s">
        <v>278</v>
      </c>
      <c r="G1146" s="1">
        <v>41085</v>
      </c>
      <c r="H1146" t="s">
        <v>202</v>
      </c>
      <c r="I1146">
        <v>34</v>
      </c>
      <c r="J1146">
        <v>6.97</v>
      </c>
      <c r="K1146" s="36">
        <v>0</v>
      </c>
      <c r="L1146" s="36">
        <v>110</v>
      </c>
      <c r="M1146">
        <v>0</v>
      </c>
      <c r="N1146" t="s">
        <v>243</v>
      </c>
      <c r="O1146" t="s">
        <v>243</v>
      </c>
      <c r="P1146" t="s">
        <v>473</v>
      </c>
      <c r="Q1146">
        <v>1</v>
      </c>
      <c r="R1146" s="116">
        <f t="shared" si="119"/>
        <v>110</v>
      </c>
      <c r="S1146">
        <f t="shared" si="120"/>
        <v>766.69999999999993</v>
      </c>
      <c r="T1146" t="str">
        <f t="shared" si="121"/>
        <v>50074108530VME</v>
      </c>
      <c r="U1146" t="str">
        <f t="shared" si="122"/>
        <v>54108530VME</v>
      </c>
      <c r="V1146" t="str">
        <f t="shared" si="123"/>
        <v>541085TDVME</v>
      </c>
      <c r="W1146" t="str">
        <f t="shared" si="124"/>
        <v>500741085TDVME</v>
      </c>
      <c r="X1146" t="str">
        <f t="shared" si="125"/>
        <v>0VME</v>
      </c>
    </row>
    <row r="1147" spans="3:24" hidden="1" x14ac:dyDescent="0.2">
      <c r="C1147">
        <v>5007</v>
      </c>
      <c r="D1147" t="s">
        <v>199</v>
      </c>
      <c r="E1147" t="s">
        <v>200</v>
      </c>
      <c r="F1147" t="s">
        <v>359</v>
      </c>
      <c r="G1147" s="1">
        <v>41085</v>
      </c>
      <c r="H1147" t="s">
        <v>204</v>
      </c>
      <c r="I1147">
        <v>34</v>
      </c>
      <c r="J1147">
        <v>6.86</v>
      </c>
      <c r="K1147" s="36">
        <v>2210</v>
      </c>
      <c r="L1147" s="36">
        <v>0</v>
      </c>
      <c r="M1147">
        <v>0</v>
      </c>
      <c r="N1147" t="s">
        <v>243</v>
      </c>
      <c r="O1147" t="s">
        <v>243</v>
      </c>
      <c r="P1147" t="s">
        <v>473</v>
      </c>
      <c r="Q1147">
        <v>1</v>
      </c>
      <c r="R1147" s="116">
        <f t="shared" si="119"/>
        <v>2210</v>
      </c>
      <c r="S1147">
        <f t="shared" si="120"/>
        <v>15160.6</v>
      </c>
      <c r="T1147" t="str">
        <f t="shared" si="121"/>
        <v>50074108530CME</v>
      </c>
      <c r="U1147" t="str">
        <f t="shared" si="122"/>
        <v>54108530CME</v>
      </c>
      <c r="V1147" t="str">
        <f t="shared" si="123"/>
        <v>541085TDCME</v>
      </c>
      <c r="W1147" t="str">
        <f t="shared" si="124"/>
        <v>500741085TDCME</v>
      </c>
      <c r="X1147" t="str">
        <f t="shared" si="125"/>
        <v>0CME</v>
      </c>
    </row>
    <row r="1148" spans="3:24" hidden="1" x14ac:dyDescent="0.2">
      <c r="C1148">
        <v>5007</v>
      </c>
      <c r="D1148" t="s">
        <v>199</v>
      </c>
      <c r="E1148" t="s">
        <v>200</v>
      </c>
      <c r="F1148" t="s">
        <v>223</v>
      </c>
      <c r="G1148" s="1">
        <v>41085</v>
      </c>
      <c r="H1148" t="s">
        <v>204</v>
      </c>
      <c r="I1148">
        <v>34</v>
      </c>
      <c r="J1148">
        <v>6.86</v>
      </c>
      <c r="K1148" s="36">
        <v>20</v>
      </c>
      <c r="L1148" s="36">
        <v>0</v>
      </c>
      <c r="M1148">
        <v>0</v>
      </c>
      <c r="N1148" t="s">
        <v>243</v>
      </c>
      <c r="O1148" t="s">
        <v>243</v>
      </c>
      <c r="P1148" t="s">
        <v>473</v>
      </c>
      <c r="Q1148">
        <v>1</v>
      </c>
      <c r="R1148" s="116">
        <f t="shared" si="119"/>
        <v>20</v>
      </c>
      <c r="S1148">
        <f t="shared" si="120"/>
        <v>137.20000000000002</v>
      </c>
      <c r="T1148" t="str">
        <f t="shared" si="121"/>
        <v>50074108530CME</v>
      </c>
      <c r="U1148" t="str">
        <f t="shared" si="122"/>
        <v>54108530CME</v>
      </c>
      <c r="V1148" t="str">
        <f t="shared" si="123"/>
        <v>541085TDCME</v>
      </c>
      <c r="W1148" t="str">
        <f t="shared" si="124"/>
        <v>500741085TDCME</v>
      </c>
      <c r="X1148" t="str">
        <f t="shared" si="125"/>
        <v>0CME</v>
      </c>
    </row>
    <row r="1149" spans="3:24" hidden="1" x14ac:dyDescent="0.2">
      <c r="C1149">
        <v>5007</v>
      </c>
      <c r="D1149" t="s">
        <v>199</v>
      </c>
      <c r="E1149" t="s">
        <v>200</v>
      </c>
      <c r="F1149" t="s">
        <v>227</v>
      </c>
      <c r="G1149" s="1">
        <v>41085</v>
      </c>
      <c r="H1149" t="s">
        <v>204</v>
      </c>
      <c r="I1149">
        <v>34</v>
      </c>
      <c r="J1149">
        <v>6.86</v>
      </c>
      <c r="K1149" s="36">
        <v>2130</v>
      </c>
      <c r="L1149" s="36">
        <v>0</v>
      </c>
      <c r="M1149">
        <v>0</v>
      </c>
      <c r="N1149" t="s">
        <v>243</v>
      </c>
      <c r="O1149" t="s">
        <v>243</v>
      </c>
      <c r="P1149" t="s">
        <v>473</v>
      </c>
      <c r="Q1149">
        <v>1</v>
      </c>
      <c r="R1149" s="116">
        <f t="shared" si="119"/>
        <v>2130</v>
      </c>
      <c r="S1149">
        <f t="shared" si="120"/>
        <v>14611.800000000001</v>
      </c>
      <c r="T1149" t="str">
        <f t="shared" si="121"/>
        <v>50074108530CME</v>
      </c>
      <c r="U1149" t="str">
        <f t="shared" si="122"/>
        <v>54108530CME</v>
      </c>
      <c r="V1149" t="str">
        <f t="shared" si="123"/>
        <v>541085TDCME</v>
      </c>
      <c r="W1149" t="str">
        <f t="shared" si="124"/>
        <v>500741085TDCME</v>
      </c>
      <c r="X1149" t="str">
        <f t="shared" si="125"/>
        <v>0CME</v>
      </c>
    </row>
    <row r="1150" spans="3:24" hidden="1" x14ac:dyDescent="0.2">
      <c r="C1150">
        <v>5007</v>
      </c>
      <c r="D1150" t="s">
        <v>199</v>
      </c>
      <c r="E1150" t="s">
        <v>200</v>
      </c>
      <c r="F1150" t="s">
        <v>229</v>
      </c>
      <c r="G1150" s="1">
        <v>41085</v>
      </c>
      <c r="H1150" t="s">
        <v>204</v>
      </c>
      <c r="I1150">
        <v>34</v>
      </c>
      <c r="J1150">
        <v>6.86</v>
      </c>
      <c r="K1150" s="36">
        <v>10090</v>
      </c>
      <c r="L1150" s="36">
        <v>0</v>
      </c>
      <c r="M1150">
        <v>0</v>
      </c>
      <c r="N1150" t="s">
        <v>243</v>
      </c>
      <c r="O1150" t="s">
        <v>243</v>
      </c>
      <c r="P1150" t="s">
        <v>473</v>
      </c>
      <c r="Q1150">
        <v>1</v>
      </c>
      <c r="R1150" s="116">
        <f t="shared" si="119"/>
        <v>10090</v>
      </c>
      <c r="S1150">
        <f t="shared" si="120"/>
        <v>69217.400000000009</v>
      </c>
      <c r="T1150" t="str">
        <f t="shared" si="121"/>
        <v>50074108530CME</v>
      </c>
      <c r="U1150" t="str">
        <f t="shared" si="122"/>
        <v>54108530CME</v>
      </c>
      <c r="V1150" t="str">
        <f t="shared" si="123"/>
        <v>541085TDCME</v>
      </c>
      <c r="W1150" t="str">
        <f t="shared" si="124"/>
        <v>500741085TDCME</v>
      </c>
      <c r="X1150" t="str">
        <f t="shared" si="125"/>
        <v>0CME</v>
      </c>
    </row>
    <row r="1151" spans="3:24" hidden="1" x14ac:dyDescent="0.2">
      <c r="C1151">
        <v>5007</v>
      </c>
      <c r="D1151" t="s">
        <v>199</v>
      </c>
      <c r="E1151" t="s">
        <v>200</v>
      </c>
      <c r="F1151" t="s">
        <v>308</v>
      </c>
      <c r="G1151" s="1">
        <v>41085</v>
      </c>
      <c r="H1151" t="s">
        <v>204</v>
      </c>
      <c r="I1151">
        <v>34</v>
      </c>
      <c r="J1151">
        <v>6.86</v>
      </c>
      <c r="K1151" s="36">
        <v>419.93</v>
      </c>
      <c r="L1151" s="36">
        <v>0</v>
      </c>
      <c r="M1151">
        <v>0</v>
      </c>
      <c r="N1151" t="s">
        <v>243</v>
      </c>
      <c r="O1151" t="s">
        <v>243</v>
      </c>
      <c r="P1151" t="s">
        <v>473</v>
      </c>
      <c r="Q1151">
        <v>1</v>
      </c>
      <c r="R1151" s="116">
        <f t="shared" si="119"/>
        <v>419.93</v>
      </c>
      <c r="S1151">
        <f t="shared" si="120"/>
        <v>2880.7198000000003</v>
      </c>
      <c r="T1151" t="str">
        <f t="shared" si="121"/>
        <v>50074108530CME</v>
      </c>
      <c r="U1151" t="str">
        <f t="shared" si="122"/>
        <v>54108530CME</v>
      </c>
      <c r="V1151" t="str">
        <f t="shared" si="123"/>
        <v>541085TDCME</v>
      </c>
      <c r="W1151" t="str">
        <f t="shared" si="124"/>
        <v>500741085TDCME</v>
      </c>
      <c r="X1151" t="str">
        <f t="shared" si="125"/>
        <v>0CME</v>
      </c>
    </row>
    <row r="1152" spans="3:24" hidden="1" x14ac:dyDescent="0.2">
      <c r="C1152">
        <v>5007</v>
      </c>
      <c r="D1152" t="s">
        <v>199</v>
      </c>
      <c r="E1152" t="s">
        <v>200</v>
      </c>
      <c r="F1152" t="s">
        <v>322</v>
      </c>
      <c r="G1152" s="1">
        <v>41085</v>
      </c>
      <c r="H1152" t="s">
        <v>204</v>
      </c>
      <c r="I1152">
        <v>34</v>
      </c>
      <c r="J1152">
        <v>6.86</v>
      </c>
      <c r="K1152" s="36">
        <v>37.4694</v>
      </c>
      <c r="L1152" s="36">
        <v>0</v>
      </c>
      <c r="M1152">
        <v>0</v>
      </c>
      <c r="N1152" t="s">
        <v>243</v>
      </c>
      <c r="O1152" t="s">
        <v>243</v>
      </c>
      <c r="P1152" t="s">
        <v>473</v>
      </c>
      <c r="Q1152">
        <v>1</v>
      </c>
      <c r="R1152" s="116">
        <f t="shared" si="119"/>
        <v>37.4694</v>
      </c>
      <c r="S1152">
        <f t="shared" si="120"/>
        <v>257.04008400000004</v>
      </c>
      <c r="T1152" t="str">
        <f t="shared" si="121"/>
        <v>50074108530CME</v>
      </c>
      <c r="U1152" t="str">
        <f t="shared" si="122"/>
        <v>54108530CME</v>
      </c>
      <c r="V1152" t="str">
        <f t="shared" si="123"/>
        <v>541085TDCME</v>
      </c>
      <c r="W1152" t="str">
        <f t="shared" si="124"/>
        <v>500741085TDCME</v>
      </c>
      <c r="X1152" t="str">
        <f t="shared" si="125"/>
        <v>0CME</v>
      </c>
    </row>
    <row r="1153" spans="3:24" hidden="1" x14ac:dyDescent="0.2">
      <c r="C1153">
        <v>5007</v>
      </c>
      <c r="D1153" t="s">
        <v>199</v>
      </c>
      <c r="E1153" t="s">
        <v>200</v>
      </c>
      <c r="F1153" t="s">
        <v>333</v>
      </c>
      <c r="G1153" s="1">
        <v>41085</v>
      </c>
      <c r="H1153" t="s">
        <v>202</v>
      </c>
      <c r="I1153">
        <v>34</v>
      </c>
      <c r="J1153">
        <v>6.97</v>
      </c>
      <c r="K1153" s="36">
        <v>0</v>
      </c>
      <c r="L1153" s="36">
        <v>30.04</v>
      </c>
      <c r="M1153">
        <v>0</v>
      </c>
      <c r="N1153" t="s">
        <v>243</v>
      </c>
      <c r="O1153" t="s">
        <v>243</v>
      </c>
      <c r="P1153" t="s">
        <v>473</v>
      </c>
      <c r="Q1153">
        <v>1</v>
      </c>
      <c r="R1153" s="116">
        <f t="shared" si="119"/>
        <v>30.04</v>
      </c>
      <c r="S1153">
        <f t="shared" si="120"/>
        <v>209.37879999999998</v>
      </c>
      <c r="T1153" t="str">
        <f t="shared" si="121"/>
        <v>50074108530VME</v>
      </c>
      <c r="U1153" t="str">
        <f t="shared" si="122"/>
        <v>54108530VME</v>
      </c>
      <c r="V1153" t="str">
        <f t="shared" si="123"/>
        <v>541085TDVME</v>
      </c>
      <c r="W1153" t="str">
        <f t="shared" si="124"/>
        <v>500741085TDVME</v>
      </c>
      <c r="X1153" t="str">
        <f t="shared" si="125"/>
        <v>0VME</v>
      </c>
    </row>
    <row r="1154" spans="3:24" hidden="1" x14ac:dyDescent="0.2">
      <c r="C1154">
        <v>5007</v>
      </c>
      <c r="D1154" t="s">
        <v>199</v>
      </c>
      <c r="E1154" t="s">
        <v>200</v>
      </c>
      <c r="F1154" t="s">
        <v>250</v>
      </c>
      <c r="G1154" s="1">
        <v>41085</v>
      </c>
      <c r="H1154" t="s">
        <v>202</v>
      </c>
      <c r="I1154">
        <v>34</v>
      </c>
      <c r="J1154">
        <v>6.97</v>
      </c>
      <c r="K1154" s="36">
        <v>0</v>
      </c>
      <c r="L1154" s="36">
        <v>16001.6669</v>
      </c>
      <c r="M1154">
        <v>0</v>
      </c>
      <c r="N1154" t="s">
        <v>348</v>
      </c>
      <c r="O1154" t="s">
        <v>348</v>
      </c>
      <c r="P1154" t="s">
        <v>198</v>
      </c>
      <c r="Q1154">
        <v>1</v>
      </c>
      <c r="R1154" s="116">
        <f t="shared" si="119"/>
        <v>16001.6669</v>
      </c>
      <c r="S1154">
        <f t="shared" si="120"/>
        <v>111531.61829299999</v>
      </c>
      <c r="T1154" t="str">
        <f t="shared" si="121"/>
        <v>50074108530VME</v>
      </c>
      <c r="U1154" t="str">
        <f t="shared" si="122"/>
        <v>54108530VME</v>
      </c>
      <c r="V1154" t="str">
        <f t="shared" si="123"/>
        <v>541085TDVME</v>
      </c>
      <c r="W1154" t="str">
        <f t="shared" si="124"/>
        <v>500741085TDVME</v>
      </c>
      <c r="X1154" t="str">
        <f t="shared" si="125"/>
        <v>0VME</v>
      </c>
    </row>
    <row r="1155" spans="3:24" hidden="1" x14ac:dyDescent="0.2">
      <c r="C1155">
        <v>5007</v>
      </c>
      <c r="D1155" t="s">
        <v>199</v>
      </c>
      <c r="E1155" t="s">
        <v>200</v>
      </c>
      <c r="F1155" t="s">
        <v>257</v>
      </c>
      <c r="G1155" s="1">
        <v>41085</v>
      </c>
      <c r="H1155" t="s">
        <v>202</v>
      </c>
      <c r="I1155">
        <v>34</v>
      </c>
      <c r="J1155">
        <v>6.97</v>
      </c>
      <c r="K1155" s="36">
        <v>0</v>
      </c>
      <c r="L1155" s="36">
        <v>14613.71</v>
      </c>
      <c r="M1155">
        <v>0</v>
      </c>
      <c r="N1155" t="s">
        <v>348</v>
      </c>
      <c r="O1155" t="s">
        <v>348</v>
      </c>
      <c r="P1155" t="s">
        <v>198</v>
      </c>
      <c r="Q1155">
        <v>1</v>
      </c>
      <c r="R1155" s="116">
        <f t="shared" si="119"/>
        <v>14613.71</v>
      </c>
      <c r="S1155">
        <f t="shared" si="120"/>
        <v>101857.55869999999</v>
      </c>
      <c r="T1155" t="str">
        <f t="shared" si="121"/>
        <v>50074108530VME</v>
      </c>
      <c r="U1155" t="str">
        <f t="shared" si="122"/>
        <v>54108530VME</v>
      </c>
      <c r="V1155" t="str">
        <f t="shared" si="123"/>
        <v>541085TDVME</v>
      </c>
      <c r="W1155" t="str">
        <f t="shared" si="124"/>
        <v>500741085TDVME</v>
      </c>
      <c r="X1155" t="str">
        <f t="shared" si="125"/>
        <v>0VME</v>
      </c>
    </row>
    <row r="1156" spans="3:24" hidden="1" x14ac:dyDescent="0.2">
      <c r="C1156">
        <v>5007</v>
      </c>
      <c r="D1156" t="s">
        <v>199</v>
      </c>
      <c r="E1156" t="s">
        <v>200</v>
      </c>
      <c r="F1156" t="s">
        <v>258</v>
      </c>
      <c r="G1156" s="1">
        <v>41085</v>
      </c>
      <c r="H1156" t="s">
        <v>202</v>
      </c>
      <c r="I1156">
        <v>34</v>
      </c>
      <c r="J1156">
        <v>6.97</v>
      </c>
      <c r="K1156" s="36">
        <v>0</v>
      </c>
      <c r="L1156" s="36">
        <v>7019.1297999999997</v>
      </c>
      <c r="M1156">
        <v>0</v>
      </c>
      <c r="N1156" t="s">
        <v>348</v>
      </c>
      <c r="O1156" t="s">
        <v>348</v>
      </c>
      <c r="P1156" t="s">
        <v>198</v>
      </c>
      <c r="Q1156">
        <v>1</v>
      </c>
      <c r="R1156" s="116">
        <f t="shared" si="119"/>
        <v>7019.1297999999997</v>
      </c>
      <c r="S1156">
        <f t="shared" si="120"/>
        <v>48923.334705999994</v>
      </c>
      <c r="T1156" t="str">
        <f t="shared" si="121"/>
        <v>50074108530VME</v>
      </c>
      <c r="U1156" t="str">
        <f t="shared" si="122"/>
        <v>54108530VME</v>
      </c>
      <c r="V1156" t="str">
        <f t="shared" si="123"/>
        <v>541085TDVME</v>
      </c>
      <c r="W1156" t="str">
        <f t="shared" si="124"/>
        <v>500741085TDVME</v>
      </c>
      <c r="X1156" t="str">
        <f t="shared" si="125"/>
        <v>0VME</v>
      </c>
    </row>
    <row r="1157" spans="3:24" hidden="1" x14ac:dyDescent="0.2">
      <c r="C1157">
        <v>5007</v>
      </c>
      <c r="D1157" t="s">
        <v>199</v>
      </c>
      <c r="E1157" t="s">
        <v>200</v>
      </c>
      <c r="F1157" t="s">
        <v>206</v>
      </c>
      <c r="G1157" s="1">
        <v>41085</v>
      </c>
      <c r="H1157" t="s">
        <v>204</v>
      </c>
      <c r="I1157">
        <v>34</v>
      </c>
      <c r="J1157">
        <v>6.86</v>
      </c>
      <c r="K1157" s="36">
        <v>1578</v>
      </c>
      <c r="L1157" s="36">
        <v>0</v>
      </c>
      <c r="M1157">
        <v>0</v>
      </c>
      <c r="N1157" t="s">
        <v>348</v>
      </c>
      <c r="O1157" t="s">
        <v>348</v>
      </c>
      <c r="P1157" t="s">
        <v>198</v>
      </c>
      <c r="Q1157">
        <v>1</v>
      </c>
      <c r="R1157" s="116">
        <f t="shared" si="119"/>
        <v>1578</v>
      </c>
      <c r="S1157">
        <f t="shared" si="120"/>
        <v>10825.08</v>
      </c>
      <c r="T1157" t="str">
        <f t="shared" si="121"/>
        <v>50074108530CME</v>
      </c>
      <c r="U1157" t="str">
        <f t="shared" si="122"/>
        <v>54108530CME</v>
      </c>
      <c r="V1157" t="str">
        <f t="shared" si="123"/>
        <v>541085TDCME</v>
      </c>
      <c r="W1157" t="str">
        <f t="shared" si="124"/>
        <v>500741085TDCME</v>
      </c>
      <c r="X1157" t="str">
        <f t="shared" si="125"/>
        <v>0CME</v>
      </c>
    </row>
    <row r="1158" spans="3:24" hidden="1" x14ac:dyDescent="0.2">
      <c r="C1158">
        <v>5007</v>
      </c>
      <c r="D1158" t="s">
        <v>199</v>
      </c>
      <c r="E1158" t="s">
        <v>200</v>
      </c>
      <c r="F1158" t="s">
        <v>264</v>
      </c>
      <c r="G1158" s="1">
        <v>41085</v>
      </c>
      <c r="H1158" t="s">
        <v>202</v>
      </c>
      <c r="I1158">
        <v>34</v>
      </c>
      <c r="J1158">
        <v>6.97</v>
      </c>
      <c r="K1158" s="36">
        <v>0</v>
      </c>
      <c r="L1158" s="36">
        <v>11681.05</v>
      </c>
      <c r="M1158">
        <v>0</v>
      </c>
      <c r="N1158" t="s">
        <v>348</v>
      </c>
      <c r="O1158" t="s">
        <v>348</v>
      </c>
      <c r="P1158" t="s">
        <v>198</v>
      </c>
      <c r="Q1158">
        <v>1</v>
      </c>
      <c r="R1158" s="116">
        <f t="shared" si="119"/>
        <v>11681.05</v>
      </c>
      <c r="S1158">
        <f t="shared" si="120"/>
        <v>81416.918499999985</v>
      </c>
      <c r="T1158" t="str">
        <f t="shared" si="121"/>
        <v>50074108530VME</v>
      </c>
      <c r="U1158" t="str">
        <f t="shared" si="122"/>
        <v>54108530VME</v>
      </c>
      <c r="V1158" t="str">
        <f t="shared" si="123"/>
        <v>541085TDVME</v>
      </c>
      <c r="W1158" t="str">
        <f t="shared" si="124"/>
        <v>500741085TDVME</v>
      </c>
      <c r="X1158" t="str">
        <f t="shared" si="125"/>
        <v>0VME</v>
      </c>
    </row>
    <row r="1159" spans="3:24" hidden="1" x14ac:dyDescent="0.2">
      <c r="C1159">
        <v>5007</v>
      </c>
      <c r="D1159" t="s">
        <v>199</v>
      </c>
      <c r="E1159" t="s">
        <v>200</v>
      </c>
      <c r="F1159" t="s">
        <v>266</v>
      </c>
      <c r="G1159" s="1">
        <v>41085</v>
      </c>
      <c r="H1159" t="s">
        <v>202</v>
      </c>
      <c r="I1159">
        <v>34</v>
      </c>
      <c r="J1159">
        <v>6.97</v>
      </c>
      <c r="K1159" s="36">
        <v>0</v>
      </c>
      <c r="L1159" s="36">
        <v>170.48060000000001</v>
      </c>
      <c r="M1159">
        <v>0</v>
      </c>
      <c r="N1159" t="s">
        <v>348</v>
      </c>
      <c r="O1159" t="s">
        <v>348</v>
      </c>
      <c r="P1159" t="s">
        <v>198</v>
      </c>
      <c r="Q1159">
        <v>1</v>
      </c>
      <c r="R1159" s="116">
        <f t="shared" si="119"/>
        <v>170.48060000000001</v>
      </c>
      <c r="S1159">
        <f t="shared" si="120"/>
        <v>1188.2497820000001</v>
      </c>
      <c r="T1159" t="str">
        <f t="shared" si="121"/>
        <v>50074108530VME</v>
      </c>
      <c r="U1159" t="str">
        <f t="shared" si="122"/>
        <v>54108530VME</v>
      </c>
      <c r="V1159" t="str">
        <f t="shared" si="123"/>
        <v>541085TDVME</v>
      </c>
      <c r="W1159" t="str">
        <f t="shared" si="124"/>
        <v>500741085TDVME</v>
      </c>
      <c r="X1159" t="str">
        <f t="shared" si="125"/>
        <v>0VME</v>
      </c>
    </row>
    <row r="1160" spans="3:24" hidden="1" x14ac:dyDescent="0.2">
      <c r="C1160">
        <v>5007</v>
      </c>
      <c r="D1160" t="s">
        <v>199</v>
      </c>
      <c r="E1160" t="s">
        <v>200</v>
      </c>
      <c r="F1160" t="s">
        <v>272</v>
      </c>
      <c r="G1160" s="1">
        <v>41085</v>
      </c>
      <c r="H1160" t="s">
        <v>202</v>
      </c>
      <c r="I1160">
        <v>34</v>
      </c>
      <c r="J1160">
        <v>6.97</v>
      </c>
      <c r="K1160" s="36">
        <v>0</v>
      </c>
      <c r="L1160" s="36">
        <v>8911.1456999999991</v>
      </c>
      <c r="M1160">
        <v>0</v>
      </c>
      <c r="N1160" t="s">
        <v>348</v>
      </c>
      <c r="O1160" t="s">
        <v>348</v>
      </c>
      <c r="P1160" t="s">
        <v>198</v>
      </c>
      <c r="Q1160">
        <v>1</v>
      </c>
      <c r="R1160" s="116">
        <f t="shared" ref="R1160:R1223" si="126">+L1160+K1160</f>
        <v>8911.1456999999991</v>
      </c>
      <c r="S1160">
        <f t="shared" ref="S1160:S1223" si="127">+R1160*J1160</f>
        <v>62110.685528999995</v>
      </c>
      <c r="T1160" t="str">
        <f t="shared" ref="T1160:T1223" si="128">+C1160&amp;G1160&amp;E1160&amp;H1160</f>
        <v>50074108530VME</v>
      </c>
      <c r="U1160" t="str">
        <f t="shared" ref="U1160:U1223" si="129">IF(C1160=10001,"4"&amp;G1160&amp;E1160&amp;H1160,LEFT(C1160,1)&amp;G1160&amp;E1160&amp;H1160)</f>
        <v>54108530VME</v>
      </c>
      <c r="V1160" t="str">
        <f t="shared" ref="V1160:V1223" si="130">+LEFT(C1160,1)&amp;G1160&amp;IF(OR(E1160="30",E1160="31",E1160="32"),"TD","")&amp;H1160</f>
        <v>541085TDVME</v>
      </c>
      <c r="W1160" t="str">
        <f t="shared" ref="W1160:W1223" si="131">C1160&amp;G1160&amp;IF(OR(E1160="30",E1160="31",E1160="32"),"TD","")&amp;H1160</f>
        <v>500741085TDVME</v>
      </c>
      <c r="X1160" t="str">
        <f t="shared" ref="X1160:X1223" si="132">M1160&amp;H1160</f>
        <v>0VME</v>
      </c>
    </row>
    <row r="1161" spans="3:24" hidden="1" x14ac:dyDescent="0.2">
      <c r="C1161">
        <v>5007</v>
      </c>
      <c r="D1161" t="s">
        <v>199</v>
      </c>
      <c r="E1161" t="s">
        <v>200</v>
      </c>
      <c r="F1161" t="s">
        <v>349</v>
      </c>
      <c r="G1161" s="1">
        <v>41085</v>
      </c>
      <c r="H1161" t="s">
        <v>202</v>
      </c>
      <c r="I1161">
        <v>34</v>
      </c>
      <c r="J1161">
        <v>6.97</v>
      </c>
      <c r="K1161" s="36">
        <v>0</v>
      </c>
      <c r="L1161" s="36">
        <v>16737.860400000001</v>
      </c>
      <c r="M1161">
        <v>0</v>
      </c>
      <c r="N1161" t="s">
        <v>348</v>
      </c>
      <c r="O1161" t="s">
        <v>348</v>
      </c>
      <c r="P1161" t="s">
        <v>198</v>
      </c>
      <c r="Q1161">
        <v>1</v>
      </c>
      <c r="R1161" s="116">
        <f t="shared" si="126"/>
        <v>16737.860400000001</v>
      </c>
      <c r="S1161">
        <f t="shared" si="127"/>
        <v>116662.886988</v>
      </c>
      <c r="T1161" t="str">
        <f t="shared" si="128"/>
        <v>50074108530VME</v>
      </c>
      <c r="U1161" t="str">
        <f t="shared" si="129"/>
        <v>54108530VME</v>
      </c>
      <c r="V1161" t="str">
        <f t="shared" si="130"/>
        <v>541085TDVME</v>
      </c>
      <c r="W1161" t="str">
        <f t="shared" si="131"/>
        <v>500741085TDVME</v>
      </c>
      <c r="X1161" t="str">
        <f t="shared" si="132"/>
        <v>0VME</v>
      </c>
    </row>
    <row r="1162" spans="3:24" hidden="1" x14ac:dyDescent="0.2">
      <c r="C1162">
        <v>5007</v>
      </c>
      <c r="D1162" t="s">
        <v>199</v>
      </c>
      <c r="E1162" t="s">
        <v>200</v>
      </c>
      <c r="F1162" t="s">
        <v>350</v>
      </c>
      <c r="G1162" s="1">
        <v>41085</v>
      </c>
      <c r="H1162" t="s">
        <v>202</v>
      </c>
      <c r="I1162">
        <v>34</v>
      </c>
      <c r="J1162">
        <v>6.97</v>
      </c>
      <c r="K1162" s="36">
        <v>0</v>
      </c>
      <c r="L1162" s="36">
        <v>131.20089999999999</v>
      </c>
      <c r="M1162">
        <v>0</v>
      </c>
      <c r="N1162" t="s">
        <v>348</v>
      </c>
      <c r="O1162" t="s">
        <v>348</v>
      </c>
      <c r="P1162" t="s">
        <v>198</v>
      </c>
      <c r="Q1162">
        <v>1</v>
      </c>
      <c r="R1162" s="116">
        <f t="shared" si="126"/>
        <v>131.20089999999999</v>
      </c>
      <c r="S1162">
        <f t="shared" si="127"/>
        <v>914.47027299999991</v>
      </c>
      <c r="T1162" t="str">
        <f t="shared" si="128"/>
        <v>50074108530VME</v>
      </c>
      <c r="U1162" t="str">
        <f t="shared" si="129"/>
        <v>54108530VME</v>
      </c>
      <c r="V1162" t="str">
        <f t="shared" si="130"/>
        <v>541085TDVME</v>
      </c>
      <c r="W1162" t="str">
        <f t="shared" si="131"/>
        <v>500741085TDVME</v>
      </c>
      <c r="X1162" t="str">
        <f t="shared" si="132"/>
        <v>0VME</v>
      </c>
    </row>
    <row r="1163" spans="3:24" hidden="1" x14ac:dyDescent="0.2">
      <c r="C1163">
        <v>5007</v>
      </c>
      <c r="D1163" t="s">
        <v>199</v>
      </c>
      <c r="E1163" t="s">
        <v>200</v>
      </c>
      <c r="F1163" t="s">
        <v>362</v>
      </c>
      <c r="G1163" s="1">
        <v>41085</v>
      </c>
      <c r="H1163" t="s">
        <v>204</v>
      </c>
      <c r="I1163">
        <v>34</v>
      </c>
      <c r="J1163">
        <v>6.86</v>
      </c>
      <c r="K1163" s="36">
        <v>18480</v>
      </c>
      <c r="L1163" s="36">
        <v>0</v>
      </c>
      <c r="M1163">
        <v>0</v>
      </c>
      <c r="N1163" t="s">
        <v>348</v>
      </c>
      <c r="O1163" t="s">
        <v>348</v>
      </c>
      <c r="P1163" t="s">
        <v>198</v>
      </c>
      <c r="Q1163">
        <v>1</v>
      </c>
      <c r="R1163" s="116">
        <f t="shared" si="126"/>
        <v>18480</v>
      </c>
      <c r="S1163">
        <f t="shared" si="127"/>
        <v>126772.8</v>
      </c>
      <c r="T1163" t="str">
        <f t="shared" si="128"/>
        <v>50074108530CME</v>
      </c>
      <c r="U1163" t="str">
        <f t="shared" si="129"/>
        <v>54108530CME</v>
      </c>
      <c r="V1163" t="str">
        <f t="shared" si="130"/>
        <v>541085TDCME</v>
      </c>
      <c r="W1163" t="str">
        <f t="shared" si="131"/>
        <v>500741085TDCME</v>
      </c>
      <c r="X1163" t="str">
        <f t="shared" si="132"/>
        <v>0CME</v>
      </c>
    </row>
    <row r="1164" spans="3:24" hidden="1" x14ac:dyDescent="0.2">
      <c r="C1164">
        <v>5007</v>
      </c>
      <c r="D1164" t="s">
        <v>199</v>
      </c>
      <c r="E1164" t="s">
        <v>200</v>
      </c>
      <c r="F1164" t="s">
        <v>364</v>
      </c>
      <c r="G1164" s="1">
        <v>41085</v>
      </c>
      <c r="H1164" t="s">
        <v>204</v>
      </c>
      <c r="I1164">
        <v>34</v>
      </c>
      <c r="J1164">
        <v>6.86</v>
      </c>
      <c r="K1164" s="36">
        <v>600</v>
      </c>
      <c r="L1164" s="36">
        <v>0</v>
      </c>
      <c r="M1164">
        <v>0</v>
      </c>
      <c r="N1164" t="s">
        <v>348</v>
      </c>
      <c r="O1164" t="s">
        <v>348</v>
      </c>
      <c r="P1164" t="s">
        <v>198</v>
      </c>
      <c r="Q1164">
        <v>1</v>
      </c>
      <c r="R1164" s="116">
        <f t="shared" si="126"/>
        <v>600</v>
      </c>
      <c r="S1164">
        <f t="shared" si="127"/>
        <v>4116</v>
      </c>
      <c r="T1164" t="str">
        <f t="shared" si="128"/>
        <v>50074108530CME</v>
      </c>
      <c r="U1164" t="str">
        <f t="shared" si="129"/>
        <v>54108530CME</v>
      </c>
      <c r="V1164" t="str">
        <f t="shared" si="130"/>
        <v>541085TDCME</v>
      </c>
      <c r="W1164" t="str">
        <f t="shared" si="131"/>
        <v>500741085TDCME</v>
      </c>
      <c r="X1164" t="str">
        <f t="shared" si="132"/>
        <v>0CME</v>
      </c>
    </row>
    <row r="1165" spans="3:24" hidden="1" x14ac:dyDescent="0.2">
      <c r="C1165">
        <v>5007</v>
      </c>
      <c r="D1165" t="s">
        <v>199</v>
      </c>
      <c r="E1165" t="s">
        <v>200</v>
      </c>
      <c r="F1165" t="s">
        <v>210</v>
      </c>
      <c r="G1165" s="1">
        <v>41085</v>
      </c>
      <c r="H1165" t="s">
        <v>204</v>
      </c>
      <c r="I1165">
        <v>34</v>
      </c>
      <c r="J1165">
        <v>6.86</v>
      </c>
      <c r="K1165" s="36">
        <v>406.78</v>
      </c>
      <c r="L1165" s="36">
        <v>0</v>
      </c>
      <c r="M1165">
        <v>0</v>
      </c>
      <c r="N1165" t="s">
        <v>348</v>
      </c>
      <c r="O1165" t="s">
        <v>348</v>
      </c>
      <c r="P1165" t="s">
        <v>198</v>
      </c>
      <c r="Q1165">
        <v>1</v>
      </c>
      <c r="R1165" s="116">
        <f t="shared" si="126"/>
        <v>406.78</v>
      </c>
      <c r="S1165">
        <f t="shared" si="127"/>
        <v>2790.5108</v>
      </c>
      <c r="T1165" t="str">
        <f t="shared" si="128"/>
        <v>50074108530CME</v>
      </c>
      <c r="U1165" t="str">
        <f t="shared" si="129"/>
        <v>54108530CME</v>
      </c>
      <c r="V1165" t="str">
        <f t="shared" si="130"/>
        <v>541085TDCME</v>
      </c>
      <c r="W1165" t="str">
        <f t="shared" si="131"/>
        <v>500741085TDCME</v>
      </c>
      <c r="X1165" t="str">
        <f t="shared" si="132"/>
        <v>0CME</v>
      </c>
    </row>
    <row r="1166" spans="3:24" hidden="1" x14ac:dyDescent="0.2">
      <c r="C1166">
        <v>5007</v>
      </c>
      <c r="D1166" t="s">
        <v>199</v>
      </c>
      <c r="E1166" t="s">
        <v>200</v>
      </c>
      <c r="F1166" t="s">
        <v>368</v>
      </c>
      <c r="G1166" s="1">
        <v>41085</v>
      </c>
      <c r="H1166" t="s">
        <v>204</v>
      </c>
      <c r="I1166">
        <v>34</v>
      </c>
      <c r="J1166">
        <v>6.86</v>
      </c>
      <c r="K1166" s="36">
        <v>1600</v>
      </c>
      <c r="L1166" s="36">
        <v>0</v>
      </c>
      <c r="M1166">
        <v>0</v>
      </c>
      <c r="N1166" t="s">
        <v>348</v>
      </c>
      <c r="O1166" t="s">
        <v>348</v>
      </c>
      <c r="P1166" t="s">
        <v>198</v>
      </c>
      <c r="Q1166">
        <v>1</v>
      </c>
      <c r="R1166" s="116">
        <f t="shared" si="126"/>
        <v>1600</v>
      </c>
      <c r="S1166">
        <f t="shared" si="127"/>
        <v>10976</v>
      </c>
      <c r="T1166" t="str">
        <f t="shared" si="128"/>
        <v>50074108530CME</v>
      </c>
      <c r="U1166" t="str">
        <f t="shared" si="129"/>
        <v>54108530CME</v>
      </c>
      <c r="V1166" t="str">
        <f t="shared" si="130"/>
        <v>541085TDCME</v>
      </c>
      <c r="W1166" t="str">
        <f t="shared" si="131"/>
        <v>500741085TDCME</v>
      </c>
      <c r="X1166" t="str">
        <f t="shared" si="132"/>
        <v>0CME</v>
      </c>
    </row>
    <row r="1167" spans="3:24" hidden="1" x14ac:dyDescent="0.2">
      <c r="C1167">
        <v>5007</v>
      </c>
      <c r="D1167" t="s">
        <v>199</v>
      </c>
      <c r="E1167" t="s">
        <v>200</v>
      </c>
      <c r="F1167" t="s">
        <v>212</v>
      </c>
      <c r="G1167" s="1">
        <v>41085</v>
      </c>
      <c r="H1167" t="s">
        <v>204</v>
      </c>
      <c r="I1167">
        <v>34</v>
      </c>
      <c r="J1167">
        <v>6.86</v>
      </c>
      <c r="K1167" s="36">
        <v>2437.4295000000002</v>
      </c>
      <c r="L1167" s="36">
        <v>0</v>
      </c>
      <c r="M1167">
        <v>0</v>
      </c>
      <c r="N1167" t="s">
        <v>348</v>
      </c>
      <c r="O1167" t="s">
        <v>348</v>
      </c>
      <c r="P1167" t="s">
        <v>198</v>
      </c>
      <c r="Q1167">
        <v>1</v>
      </c>
      <c r="R1167" s="116">
        <f t="shared" si="126"/>
        <v>2437.4295000000002</v>
      </c>
      <c r="S1167">
        <f t="shared" si="127"/>
        <v>16720.766370000001</v>
      </c>
      <c r="T1167" t="str">
        <f t="shared" si="128"/>
        <v>50074108530CME</v>
      </c>
      <c r="U1167" t="str">
        <f t="shared" si="129"/>
        <v>54108530CME</v>
      </c>
      <c r="V1167" t="str">
        <f t="shared" si="130"/>
        <v>541085TDCME</v>
      </c>
      <c r="W1167" t="str">
        <f t="shared" si="131"/>
        <v>500741085TDCME</v>
      </c>
      <c r="X1167" t="str">
        <f t="shared" si="132"/>
        <v>0CME</v>
      </c>
    </row>
    <row r="1168" spans="3:24" hidden="1" x14ac:dyDescent="0.2">
      <c r="C1168">
        <v>5007</v>
      </c>
      <c r="D1168" t="s">
        <v>199</v>
      </c>
      <c r="E1168" t="s">
        <v>200</v>
      </c>
      <c r="F1168" t="s">
        <v>236</v>
      </c>
      <c r="G1168" s="1">
        <v>41085</v>
      </c>
      <c r="H1168" t="s">
        <v>204</v>
      </c>
      <c r="I1168">
        <v>34</v>
      </c>
      <c r="J1168">
        <v>6.86</v>
      </c>
      <c r="K1168" s="36">
        <v>6065.3702000000003</v>
      </c>
      <c r="L1168" s="36">
        <v>0</v>
      </c>
      <c r="M1168">
        <v>0</v>
      </c>
      <c r="N1168" t="s">
        <v>348</v>
      </c>
      <c r="O1168" t="s">
        <v>348</v>
      </c>
      <c r="P1168" t="s">
        <v>198</v>
      </c>
      <c r="Q1168">
        <v>1</v>
      </c>
      <c r="R1168" s="116">
        <f t="shared" si="126"/>
        <v>6065.3702000000003</v>
      </c>
      <c r="S1168">
        <f t="shared" si="127"/>
        <v>41608.439572000003</v>
      </c>
      <c r="T1168" t="str">
        <f t="shared" si="128"/>
        <v>50074108530CME</v>
      </c>
      <c r="U1168" t="str">
        <f t="shared" si="129"/>
        <v>54108530CME</v>
      </c>
      <c r="V1168" t="str">
        <f t="shared" si="130"/>
        <v>541085TDCME</v>
      </c>
      <c r="W1168" t="str">
        <f t="shared" si="131"/>
        <v>500741085TDCME</v>
      </c>
      <c r="X1168" t="str">
        <f t="shared" si="132"/>
        <v>0CME</v>
      </c>
    </row>
    <row r="1169" spans="3:24" hidden="1" x14ac:dyDescent="0.2">
      <c r="C1169">
        <v>5007</v>
      </c>
      <c r="D1169" t="s">
        <v>199</v>
      </c>
      <c r="E1169" t="s">
        <v>200</v>
      </c>
      <c r="F1169" t="s">
        <v>295</v>
      </c>
      <c r="G1169" s="1">
        <v>41085</v>
      </c>
      <c r="H1169" t="s">
        <v>204</v>
      </c>
      <c r="I1169">
        <v>34</v>
      </c>
      <c r="J1169">
        <v>6.86</v>
      </c>
      <c r="K1169" s="36">
        <v>102.14</v>
      </c>
      <c r="L1169" s="36">
        <v>0</v>
      </c>
      <c r="M1169">
        <v>0</v>
      </c>
      <c r="N1169" t="s">
        <v>348</v>
      </c>
      <c r="O1169" t="s">
        <v>348</v>
      </c>
      <c r="P1169" t="s">
        <v>198</v>
      </c>
      <c r="Q1169">
        <v>1</v>
      </c>
      <c r="R1169" s="116">
        <f t="shared" si="126"/>
        <v>102.14</v>
      </c>
      <c r="S1169">
        <f t="shared" si="127"/>
        <v>700.68040000000008</v>
      </c>
      <c r="T1169" t="str">
        <f t="shared" si="128"/>
        <v>50074108530CME</v>
      </c>
      <c r="U1169" t="str">
        <f t="shared" si="129"/>
        <v>54108530CME</v>
      </c>
      <c r="V1169" t="str">
        <f t="shared" si="130"/>
        <v>541085TDCME</v>
      </c>
      <c r="W1169" t="str">
        <f t="shared" si="131"/>
        <v>500741085TDCME</v>
      </c>
      <c r="X1169" t="str">
        <f t="shared" si="132"/>
        <v>0CME</v>
      </c>
    </row>
    <row r="1170" spans="3:24" hidden="1" x14ac:dyDescent="0.2">
      <c r="C1170">
        <v>5007</v>
      </c>
      <c r="D1170" t="s">
        <v>199</v>
      </c>
      <c r="E1170" t="s">
        <v>200</v>
      </c>
      <c r="F1170" t="s">
        <v>296</v>
      </c>
      <c r="G1170" s="1">
        <v>41085</v>
      </c>
      <c r="H1170" t="s">
        <v>204</v>
      </c>
      <c r="I1170">
        <v>34</v>
      </c>
      <c r="J1170">
        <v>6.86</v>
      </c>
      <c r="K1170" s="36">
        <v>2322.9198000000001</v>
      </c>
      <c r="L1170" s="36">
        <v>0</v>
      </c>
      <c r="M1170">
        <v>0</v>
      </c>
      <c r="N1170" t="s">
        <v>348</v>
      </c>
      <c r="O1170" t="s">
        <v>348</v>
      </c>
      <c r="P1170" t="s">
        <v>198</v>
      </c>
      <c r="Q1170">
        <v>1</v>
      </c>
      <c r="R1170" s="116">
        <f t="shared" si="126"/>
        <v>2322.9198000000001</v>
      </c>
      <c r="S1170">
        <f t="shared" si="127"/>
        <v>15935.229828000001</v>
      </c>
      <c r="T1170" t="str">
        <f t="shared" si="128"/>
        <v>50074108530CME</v>
      </c>
      <c r="U1170" t="str">
        <f t="shared" si="129"/>
        <v>54108530CME</v>
      </c>
      <c r="V1170" t="str">
        <f t="shared" si="130"/>
        <v>541085TDCME</v>
      </c>
      <c r="W1170" t="str">
        <f t="shared" si="131"/>
        <v>500741085TDCME</v>
      </c>
      <c r="X1170" t="str">
        <f t="shared" si="132"/>
        <v>0CME</v>
      </c>
    </row>
    <row r="1171" spans="3:24" hidden="1" x14ac:dyDescent="0.2">
      <c r="C1171">
        <v>5007</v>
      </c>
      <c r="D1171" t="s">
        <v>199</v>
      </c>
      <c r="E1171" t="s">
        <v>200</v>
      </c>
      <c r="F1171" t="s">
        <v>298</v>
      </c>
      <c r="G1171" s="1">
        <v>41085</v>
      </c>
      <c r="H1171" t="s">
        <v>204</v>
      </c>
      <c r="I1171">
        <v>34</v>
      </c>
      <c r="J1171">
        <v>6.86</v>
      </c>
      <c r="K1171" s="36">
        <v>16450</v>
      </c>
      <c r="L1171" s="36">
        <v>0</v>
      </c>
      <c r="M1171">
        <v>0</v>
      </c>
      <c r="N1171" t="s">
        <v>348</v>
      </c>
      <c r="O1171" t="s">
        <v>348</v>
      </c>
      <c r="P1171" t="s">
        <v>198</v>
      </c>
      <c r="Q1171">
        <v>1</v>
      </c>
      <c r="R1171" s="116">
        <f t="shared" si="126"/>
        <v>16450</v>
      </c>
      <c r="S1171">
        <f t="shared" si="127"/>
        <v>112847</v>
      </c>
      <c r="T1171" t="str">
        <f t="shared" si="128"/>
        <v>50074108530CME</v>
      </c>
      <c r="U1171" t="str">
        <f t="shared" si="129"/>
        <v>54108530CME</v>
      </c>
      <c r="V1171" t="str">
        <f t="shared" si="130"/>
        <v>541085TDCME</v>
      </c>
      <c r="W1171" t="str">
        <f t="shared" si="131"/>
        <v>500741085TDCME</v>
      </c>
      <c r="X1171" t="str">
        <f t="shared" si="132"/>
        <v>0CME</v>
      </c>
    </row>
    <row r="1172" spans="3:24" hidden="1" x14ac:dyDescent="0.2">
      <c r="C1172">
        <v>5007</v>
      </c>
      <c r="D1172" t="s">
        <v>199</v>
      </c>
      <c r="E1172" t="s">
        <v>200</v>
      </c>
      <c r="F1172" t="s">
        <v>302</v>
      </c>
      <c r="G1172" s="1">
        <v>41085</v>
      </c>
      <c r="H1172" t="s">
        <v>204</v>
      </c>
      <c r="I1172">
        <v>34</v>
      </c>
      <c r="J1172">
        <v>6.86</v>
      </c>
      <c r="K1172" s="36">
        <v>26.64</v>
      </c>
      <c r="L1172" s="36">
        <v>0</v>
      </c>
      <c r="M1172">
        <v>0</v>
      </c>
      <c r="N1172" t="s">
        <v>348</v>
      </c>
      <c r="O1172" t="s">
        <v>348</v>
      </c>
      <c r="P1172" t="s">
        <v>198</v>
      </c>
      <c r="Q1172">
        <v>1</v>
      </c>
      <c r="R1172" s="116">
        <f t="shared" si="126"/>
        <v>26.64</v>
      </c>
      <c r="S1172">
        <f t="shared" si="127"/>
        <v>182.75040000000001</v>
      </c>
      <c r="T1172" t="str">
        <f t="shared" si="128"/>
        <v>50074108530CME</v>
      </c>
      <c r="U1172" t="str">
        <f t="shared" si="129"/>
        <v>54108530CME</v>
      </c>
      <c r="V1172" t="str">
        <f t="shared" si="130"/>
        <v>541085TDCME</v>
      </c>
      <c r="W1172" t="str">
        <f t="shared" si="131"/>
        <v>500741085TDCME</v>
      </c>
      <c r="X1172" t="str">
        <f t="shared" si="132"/>
        <v>0CME</v>
      </c>
    </row>
    <row r="1173" spans="3:24" hidden="1" x14ac:dyDescent="0.2">
      <c r="C1173">
        <v>5007</v>
      </c>
      <c r="D1173" t="s">
        <v>199</v>
      </c>
      <c r="E1173" t="s">
        <v>200</v>
      </c>
      <c r="F1173" t="s">
        <v>318</v>
      </c>
      <c r="G1173" s="1">
        <v>41085</v>
      </c>
      <c r="H1173" t="s">
        <v>204</v>
      </c>
      <c r="I1173">
        <v>34</v>
      </c>
      <c r="J1173">
        <v>6.86</v>
      </c>
      <c r="K1173" s="36">
        <v>1670</v>
      </c>
      <c r="L1173" s="36">
        <v>0</v>
      </c>
      <c r="M1173">
        <v>0</v>
      </c>
      <c r="N1173" t="s">
        <v>348</v>
      </c>
      <c r="O1173" t="s">
        <v>348</v>
      </c>
      <c r="P1173" t="s">
        <v>198</v>
      </c>
      <c r="Q1173">
        <v>1</v>
      </c>
      <c r="R1173" s="116">
        <f t="shared" si="126"/>
        <v>1670</v>
      </c>
      <c r="S1173">
        <f t="shared" si="127"/>
        <v>11456.2</v>
      </c>
      <c r="T1173" t="str">
        <f t="shared" si="128"/>
        <v>50074108530CME</v>
      </c>
      <c r="U1173" t="str">
        <f t="shared" si="129"/>
        <v>54108530CME</v>
      </c>
      <c r="V1173" t="str">
        <f t="shared" si="130"/>
        <v>541085TDCME</v>
      </c>
      <c r="W1173" t="str">
        <f t="shared" si="131"/>
        <v>500741085TDCME</v>
      </c>
      <c r="X1173" t="str">
        <f t="shared" si="132"/>
        <v>0CME</v>
      </c>
    </row>
    <row r="1174" spans="3:24" hidden="1" x14ac:dyDescent="0.2">
      <c r="C1174">
        <v>5007</v>
      </c>
      <c r="D1174" t="s">
        <v>199</v>
      </c>
      <c r="E1174" t="s">
        <v>200</v>
      </c>
      <c r="F1174" t="s">
        <v>321</v>
      </c>
      <c r="G1174" s="1">
        <v>41085</v>
      </c>
      <c r="H1174" t="s">
        <v>204</v>
      </c>
      <c r="I1174">
        <v>34</v>
      </c>
      <c r="J1174">
        <v>6.86</v>
      </c>
      <c r="K1174" s="36">
        <v>800</v>
      </c>
      <c r="L1174" s="36">
        <v>0</v>
      </c>
      <c r="M1174">
        <v>0</v>
      </c>
      <c r="N1174" t="s">
        <v>348</v>
      </c>
      <c r="O1174" t="s">
        <v>348</v>
      </c>
      <c r="P1174" t="s">
        <v>198</v>
      </c>
      <c r="Q1174">
        <v>1</v>
      </c>
      <c r="R1174" s="116">
        <f t="shared" si="126"/>
        <v>800</v>
      </c>
      <c r="S1174">
        <f t="shared" si="127"/>
        <v>5488</v>
      </c>
      <c r="T1174" t="str">
        <f t="shared" si="128"/>
        <v>50074108530CME</v>
      </c>
      <c r="U1174" t="str">
        <f t="shared" si="129"/>
        <v>54108530CME</v>
      </c>
      <c r="V1174" t="str">
        <f t="shared" si="130"/>
        <v>541085TDCME</v>
      </c>
      <c r="W1174" t="str">
        <f t="shared" si="131"/>
        <v>500741085TDCME</v>
      </c>
      <c r="X1174" t="str">
        <f t="shared" si="132"/>
        <v>0CME</v>
      </c>
    </row>
    <row r="1175" spans="3:24" hidden="1" x14ac:dyDescent="0.2">
      <c r="C1175">
        <v>5007</v>
      </c>
      <c r="D1175" t="s">
        <v>199</v>
      </c>
      <c r="E1175" t="s">
        <v>200</v>
      </c>
      <c r="F1175" t="s">
        <v>326</v>
      </c>
      <c r="G1175" s="1">
        <v>41085</v>
      </c>
      <c r="H1175" t="s">
        <v>202</v>
      </c>
      <c r="I1175">
        <v>34</v>
      </c>
      <c r="J1175">
        <v>6.97</v>
      </c>
      <c r="K1175" s="36">
        <v>0</v>
      </c>
      <c r="L1175" s="36">
        <v>960.12</v>
      </c>
      <c r="M1175">
        <v>0</v>
      </c>
      <c r="N1175" t="s">
        <v>348</v>
      </c>
      <c r="O1175" t="s">
        <v>348</v>
      </c>
      <c r="P1175" t="s">
        <v>198</v>
      </c>
      <c r="Q1175">
        <v>1</v>
      </c>
      <c r="R1175" s="116">
        <f t="shared" si="126"/>
        <v>960.12</v>
      </c>
      <c r="S1175">
        <f t="shared" si="127"/>
        <v>6692.0364</v>
      </c>
      <c r="T1175" t="str">
        <f t="shared" si="128"/>
        <v>50074108530VME</v>
      </c>
      <c r="U1175" t="str">
        <f t="shared" si="129"/>
        <v>54108530VME</v>
      </c>
      <c r="V1175" t="str">
        <f t="shared" si="130"/>
        <v>541085TDVME</v>
      </c>
      <c r="W1175" t="str">
        <f t="shared" si="131"/>
        <v>500741085TDVME</v>
      </c>
      <c r="X1175" t="str">
        <f t="shared" si="132"/>
        <v>0VME</v>
      </c>
    </row>
    <row r="1176" spans="3:24" hidden="1" x14ac:dyDescent="0.2">
      <c r="C1176">
        <v>5007</v>
      </c>
      <c r="D1176" t="s">
        <v>199</v>
      </c>
      <c r="E1176" t="s">
        <v>200</v>
      </c>
      <c r="F1176" t="s">
        <v>331</v>
      </c>
      <c r="G1176" s="1">
        <v>41085</v>
      </c>
      <c r="H1176" t="s">
        <v>202</v>
      </c>
      <c r="I1176">
        <v>34</v>
      </c>
      <c r="J1176">
        <v>6.97</v>
      </c>
      <c r="K1176" s="36">
        <v>0</v>
      </c>
      <c r="L1176" s="36">
        <v>17258.159800000001</v>
      </c>
      <c r="M1176">
        <v>0</v>
      </c>
      <c r="N1176" t="s">
        <v>348</v>
      </c>
      <c r="O1176" t="s">
        <v>348</v>
      </c>
      <c r="P1176" t="s">
        <v>198</v>
      </c>
      <c r="Q1176">
        <v>1</v>
      </c>
      <c r="R1176" s="116">
        <f t="shared" si="126"/>
        <v>17258.159800000001</v>
      </c>
      <c r="S1176">
        <f t="shared" si="127"/>
        <v>120289.373806</v>
      </c>
      <c r="T1176" t="str">
        <f t="shared" si="128"/>
        <v>50074108530VME</v>
      </c>
      <c r="U1176" t="str">
        <f t="shared" si="129"/>
        <v>54108530VME</v>
      </c>
      <c r="V1176" t="str">
        <f t="shared" si="130"/>
        <v>541085TDVME</v>
      </c>
      <c r="W1176" t="str">
        <f t="shared" si="131"/>
        <v>500741085TDVME</v>
      </c>
      <c r="X1176" t="str">
        <f t="shared" si="132"/>
        <v>0VME</v>
      </c>
    </row>
    <row r="1177" spans="3:24" hidden="1" x14ac:dyDescent="0.2">
      <c r="C1177">
        <v>5007</v>
      </c>
      <c r="D1177" t="s">
        <v>199</v>
      </c>
      <c r="E1177" t="s">
        <v>200</v>
      </c>
      <c r="F1177" t="s">
        <v>720</v>
      </c>
      <c r="G1177" s="1">
        <v>41085</v>
      </c>
      <c r="H1177" t="s">
        <v>202</v>
      </c>
      <c r="I1177">
        <v>34</v>
      </c>
      <c r="J1177">
        <v>6.97</v>
      </c>
      <c r="K1177" s="36">
        <v>0</v>
      </c>
      <c r="L1177" s="36">
        <v>17858.9002</v>
      </c>
      <c r="M1177">
        <v>0</v>
      </c>
      <c r="N1177" t="s">
        <v>348</v>
      </c>
      <c r="O1177" t="s">
        <v>348</v>
      </c>
      <c r="P1177" t="s">
        <v>243</v>
      </c>
      <c r="Q1177">
        <v>1</v>
      </c>
      <c r="R1177" s="116">
        <f t="shared" si="126"/>
        <v>17858.9002</v>
      </c>
      <c r="S1177">
        <f t="shared" si="127"/>
        <v>124476.534394</v>
      </c>
      <c r="T1177" t="str">
        <f t="shared" si="128"/>
        <v>50074108530VME</v>
      </c>
      <c r="U1177" t="str">
        <f t="shared" si="129"/>
        <v>54108530VME</v>
      </c>
      <c r="V1177" t="str">
        <f t="shared" si="130"/>
        <v>541085TDVME</v>
      </c>
      <c r="W1177" t="str">
        <f t="shared" si="131"/>
        <v>500741085TDVME</v>
      </c>
      <c r="X1177" t="str">
        <f t="shared" si="132"/>
        <v>0VME</v>
      </c>
    </row>
    <row r="1178" spans="3:24" hidden="1" x14ac:dyDescent="0.2">
      <c r="C1178">
        <v>5007</v>
      </c>
      <c r="D1178" t="s">
        <v>199</v>
      </c>
      <c r="E1178" t="s">
        <v>200</v>
      </c>
      <c r="F1178" t="s">
        <v>366</v>
      </c>
      <c r="G1178" s="1">
        <v>41085</v>
      </c>
      <c r="H1178" t="s">
        <v>204</v>
      </c>
      <c r="I1178">
        <v>34</v>
      </c>
      <c r="J1178">
        <v>6.86</v>
      </c>
      <c r="K1178" s="36">
        <v>1360</v>
      </c>
      <c r="L1178" s="36">
        <v>0</v>
      </c>
      <c r="M1178">
        <v>0</v>
      </c>
      <c r="N1178" t="s">
        <v>348</v>
      </c>
      <c r="O1178" t="s">
        <v>348</v>
      </c>
      <c r="P1178" t="s">
        <v>243</v>
      </c>
      <c r="Q1178">
        <v>1</v>
      </c>
      <c r="R1178" s="116">
        <f t="shared" si="126"/>
        <v>1360</v>
      </c>
      <c r="S1178">
        <f t="shared" si="127"/>
        <v>9329.6</v>
      </c>
      <c r="T1178" t="str">
        <f t="shared" si="128"/>
        <v>50074108530CME</v>
      </c>
      <c r="U1178" t="str">
        <f t="shared" si="129"/>
        <v>54108530CME</v>
      </c>
      <c r="V1178" t="str">
        <f t="shared" si="130"/>
        <v>541085TDCME</v>
      </c>
      <c r="W1178" t="str">
        <f t="shared" si="131"/>
        <v>500741085TDCME</v>
      </c>
      <c r="X1178" t="str">
        <f t="shared" si="132"/>
        <v>0CME</v>
      </c>
    </row>
    <row r="1179" spans="3:24" hidden="1" x14ac:dyDescent="0.2">
      <c r="C1179">
        <v>5007</v>
      </c>
      <c r="D1179" t="s">
        <v>199</v>
      </c>
      <c r="E1179" t="s">
        <v>200</v>
      </c>
      <c r="F1179" t="s">
        <v>233</v>
      </c>
      <c r="G1179" s="1">
        <v>41085</v>
      </c>
      <c r="H1179" t="s">
        <v>204</v>
      </c>
      <c r="I1179">
        <v>34</v>
      </c>
      <c r="J1179">
        <v>6.86</v>
      </c>
      <c r="K1179" s="36">
        <v>2519.7109999999998</v>
      </c>
      <c r="L1179" s="36">
        <v>0</v>
      </c>
      <c r="M1179">
        <v>0</v>
      </c>
      <c r="N1179" t="s">
        <v>348</v>
      </c>
      <c r="O1179" t="s">
        <v>348</v>
      </c>
      <c r="P1179" t="s">
        <v>243</v>
      </c>
      <c r="Q1179">
        <v>1</v>
      </c>
      <c r="R1179" s="116">
        <f t="shared" si="126"/>
        <v>2519.7109999999998</v>
      </c>
      <c r="S1179">
        <f t="shared" si="127"/>
        <v>17285.21746</v>
      </c>
      <c r="T1179" t="str">
        <f t="shared" si="128"/>
        <v>50074108530CME</v>
      </c>
      <c r="U1179" t="str">
        <f t="shared" si="129"/>
        <v>54108530CME</v>
      </c>
      <c r="V1179" t="str">
        <f t="shared" si="130"/>
        <v>541085TDCME</v>
      </c>
      <c r="W1179" t="str">
        <f t="shared" si="131"/>
        <v>500741085TDCME</v>
      </c>
      <c r="X1179" t="str">
        <f t="shared" si="132"/>
        <v>0CME</v>
      </c>
    </row>
    <row r="1180" spans="3:24" hidden="1" x14ac:dyDescent="0.2">
      <c r="C1180">
        <v>5007</v>
      </c>
      <c r="D1180" t="s">
        <v>199</v>
      </c>
      <c r="E1180" t="s">
        <v>200</v>
      </c>
      <c r="F1180" t="s">
        <v>265</v>
      </c>
      <c r="G1180" s="1">
        <v>41085</v>
      </c>
      <c r="H1180" t="s">
        <v>202</v>
      </c>
      <c r="I1180">
        <v>34</v>
      </c>
      <c r="J1180">
        <v>6.97</v>
      </c>
      <c r="K1180" s="36">
        <v>0</v>
      </c>
      <c r="L1180" s="36">
        <v>348.62979999999999</v>
      </c>
      <c r="M1180">
        <v>0</v>
      </c>
      <c r="N1180" t="s">
        <v>348</v>
      </c>
      <c r="O1180" t="s">
        <v>348</v>
      </c>
      <c r="P1180" t="s">
        <v>430</v>
      </c>
      <c r="Q1180">
        <v>1</v>
      </c>
      <c r="R1180" s="116">
        <f t="shared" si="126"/>
        <v>348.62979999999999</v>
      </c>
      <c r="S1180">
        <f t="shared" si="127"/>
        <v>2429.9497059999999</v>
      </c>
      <c r="T1180" t="str">
        <f t="shared" si="128"/>
        <v>50074108530VME</v>
      </c>
      <c r="U1180" t="str">
        <f t="shared" si="129"/>
        <v>54108530VME</v>
      </c>
      <c r="V1180" t="str">
        <f t="shared" si="130"/>
        <v>541085TDVME</v>
      </c>
      <c r="W1180" t="str">
        <f t="shared" si="131"/>
        <v>500741085TDVME</v>
      </c>
      <c r="X1180" t="str">
        <f t="shared" si="132"/>
        <v>0VME</v>
      </c>
    </row>
    <row r="1181" spans="3:24" hidden="1" x14ac:dyDescent="0.2">
      <c r="C1181">
        <v>5007</v>
      </c>
      <c r="D1181" t="s">
        <v>199</v>
      </c>
      <c r="E1181" t="s">
        <v>200</v>
      </c>
      <c r="F1181" t="s">
        <v>226</v>
      </c>
      <c r="G1181" s="1">
        <v>41085</v>
      </c>
      <c r="H1181" t="s">
        <v>204</v>
      </c>
      <c r="I1181">
        <v>34</v>
      </c>
      <c r="J1181">
        <v>6.86</v>
      </c>
      <c r="K1181" s="36">
        <v>576.37019999999995</v>
      </c>
      <c r="L1181" s="36">
        <v>0</v>
      </c>
      <c r="M1181">
        <v>0</v>
      </c>
      <c r="N1181" t="s">
        <v>348</v>
      </c>
      <c r="O1181" t="s">
        <v>348</v>
      </c>
      <c r="P1181" t="s">
        <v>430</v>
      </c>
      <c r="Q1181">
        <v>1</v>
      </c>
      <c r="R1181" s="116">
        <f t="shared" si="126"/>
        <v>576.37019999999995</v>
      </c>
      <c r="S1181">
        <f t="shared" si="127"/>
        <v>3953.8995719999998</v>
      </c>
      <c r="T1181" t="str">
        <f t="shared" si="128"/>
        <v>50074108530CME</v>
      </c>
      <c r="U1181" t="str">
        <f t="shared" si="129"/>
        <v>54108530CME</v>
      </c>
      <c r="V1181" t="str">
        <f t="shared" si="130"/>
        <v>541085TDCME</v>
      </c>
      <c r="W1181" t="str">
        <f t="shared" si="131"/>
        <v>500741085TDCME</v>
      </c>
      <c r="X1181" t="str">
        <f t="shared" si="132"/>
        <v>0CME</v>
      </c>
    </row>
    <row r="1182" spans="3:24" hidden="1" x14ac:dyDescent="0.2">
      <c r="C1182">
        <v>5007</v>
      </c>
      <c r="D1182" t="s">
        <v>199</v>
      </c>
      <c r="E1182" t="s">
        <v>200</v>
      </c>
      <c r="F1182" t="s">
        <v>363</v>
      </c>
      <c r="G1182" s="1">
        <v>41085</v>
      </c>
      <c r="H1182" t="s">
        <v>204</v>
      </c>
      <c r="I1182">
        <v>34</v>
      </c>
      <c r="J1182">
        <v>6.86</v>
      </c>
      <c r="K1182" s="36">
        <v>80</v>
      </c>
      <c r="L1182" s="36">
        <v>0</v>
      </c>
      <c r="M1182">
        <v>0</v>
      </c>
      <c r="N1182" t="s">
        <v>348</v>
      </c>
      <c r="O1182" t="s">
        <v>348</v>
      </c>
      <c r="P1182" t="s">
        <v>453</v>
      </c>
      <c r="Q1182">
        <v>1</v>
      </c>
      <c r="R1182" s="116">
        <f t="shared" si="126"/>
        <v>80</v>
      </c>
      <c r="S1182">
        <f t="shared" si="127"/>
        <v>548.80000000000007</v>
      </c>
      <c r="T1182" t="str">
        <f t="shared" si="128"/>
        <v>50074108530CME</v>
      </c>
      <c r="U1182" t="str">
        <f t="shared" si="129"/>
        <v>54108530CME</v>
      </c>
      <c r="V1182" t="str">
        <f t="shared" si="130"/>
        <v>541085TDCME</v>
      </c>
      <c r="W1182" t="str">
        <f t="shared" si="131"/>
        <v>500741085TDCME</v>
      </c>
      <c r="X1182" t="str">
        <f t="shared" si="132"/>
        <v>0CME</v>
      </c>
    </row>
    <row r="1183" spans="3:24" hidden="1" x14ac:dyDescent="0.2">
      <c r="C1183">
        <v>5007</v>
      </c>
      <c r="D1183" t="s">
        <v>199</v>
      </c>
      <c r="E1183" t="s">
        <v>200</v>
      </c>
      <c r="F1183" t="s">
        <v>234</v>
      </c>
      <c r="G1183" s="1">
        <v>41085</v>
      </c>
      <c r="H1183" t="s">
        <v>204</v>
      </c>
      <c r="I1183">
        <v>34</v>
      </c>
      <c r="J1183">
        <v>6.86</v>
      </c>
      <c r="K1183" s="36">
        <v>3569.6</v>
      </c>
      <c r="L1183" s="36">
        <v>0</v>
      </c>
      <c r="M1183">
        <v>0</v>
      </c>
      <c r="N1183" t="s">
        <v>348</v>
      </c>
      <c r="O1183" t="s">
        <v>348</v>
      </c>
      <c r="P1183" t="s">
        <v>453</v>
      </c>
      <c r="Q1183">
        <v>1</v>
      </c>
      <c r="R1183" s="116">
        <f t="shared" si="126"/>
        <v>3569.6</v>
      </c>
      <c r="S1183">
        <f t="shared" si="127"/>
        <v>24487.456000000002</v>
      </c>
      <c r="T1183" t="str">
        <f t="shared" si="128"/>
        <v>50074108530CME</v>
      </c>
      <c r="U1183" t="str">
        <f t="shared" si="129"/>
        <v>54108530CME</v>
      </c>
      <c r="V1183" t="str">
        <f t="shared" si="130"/>
        <v>541085TDCME</v>
      </c>
      <c r="W1183" t="str">
        <f t="shared" si="131"/>
        <v>500741085TDCME</v>
      </c>
      <c r="X1183" t="str">
        <f t="shared" si="132"/>
        <v>0CME</v>
      </c>
    </row>
    <row r="1184" spans="3:24" hidden="1" x14ac:dyDescent="0.2">
      <c r="C1184">
        <v>5007</v>
      </c>
      <c r="D1184" t="s">
        <v>199</v>
      </c>
      <c r="E1184" t="s">
        <v>200</v>
      </c>
      <c r="F1184" t="s">
        <v>325</v>
      </c>
      <c r="G1184" s="1">
        <v>41085</v>
      </c>
      <c r="H1184" t="s">
        <v>202</v>
      </c>
      <c r="I1184">
        <v>34</v>
      </c>
      <c r="J1184">
        <v>6.97</v>
      </c>
      <c r="K1184" s="36">
        <v>0</v>
      </c>
      <c r="L1184" s="36">
        <v>244.1893</v>
      </c>
      <c r="M1184">
        <v>0</v>
      </c>
      <c r="N1184" t="s">
        <v>348</v>
      </c>
      <c r="O1184" t="s">
        <v>348</v>
      </c>
      <c r="P1184" t="s">
        <v>453</v>
      </c>
      <c r="Q1184">
        <v>1</v>
      </c>
      <c r="R1184" s="116">
        <f t="shared" si="126"/>
        <v>244.1893</v>
      </c>
      <c r="S1184">
        <f t="shared" si="127"/>
        <v>1701.999421</v>
      </c>
      <c r="T1184" t="str">
        <f t="shared" si="128"/>
        <v>50074108530VME</v>
      </c>
      <c r="U1184" t="str">
        <f t="shared" si="129"/>
        <v>54108530VME</v>
      </c>
      <c r="V1184" t="str">
        <f t="shared" si="130"/>
        <v>541085TDVME</v>
      </c>
      <c r="W1184" t="str">
        <f t="shared" si="131"/>
        <v>500741085TDVME</v>
      </c>
      <c r="X1184" t="str">
        <f t="shared" si="132"/>
        <v>0VME</v>
      </c>
    </row>
    <row r="1185" spans="3:24" hidden="1" x14ac:dyDescent="0.2">
      <c r="C1185">
        <v>5007</v>
      </c>
      <c r="D1185" t="s">
        <v>199</v>
      </c>
      <c r="E1185" t="s">
        <v>200</v>
      </c>
      <c r="F1185" t="s">
        <v>249</v>
      </c>
      <c r="G1185" s="1">
        <v>41085</v>
      </c>
      <c r="H1185" t="s">
        <v>202</v>
      </c>
      <c r="I1185">
        <v>34</v>
      </c>
      <c r="J1185">
        <v>6.97</v>
      </c>
      <c r="K1185" s="36">
        <v>0</v>
      </c>
      <c r="L1185" s="36">
        <v>154.96950000000001</v>
      </c>
      <c r="M1185">
        <v>0</v>
      </c>
      <c r="N1185" t="s">
        <v>348</v>
      </c>
      <c r="O1185" t="s">
        <v>348</v>
      </c>
      <c r="P1185" t="s">
        <v>473</v>
      </c>
      <c r="Q1185">
        <v>1</v>
      </c>
      <c r="R1185" s="116">
        <f t="shared" si="126"/>
        <v>154.96950000000001</v>
      </c>
      <c r="S1185">
        <f t="shared" si="127"/>
        <v>1080.1374150000001</v>
      </c>
      <c r="T1185" t="str">
        <f t="shared" si="128"/>
        <v>50074108530VME</v>
      </c>
      <c r="U1185" t="str">
        <f t="shared" si="129"/>
        <v>54108530VME</v>
      </c>
      <c r="V1185" t="str">
        <f t="shared" si="130"/>
        <v>541085TDVME</v>
      </c>
      <c r="W1185" t="str">
        <f t="shared" si="131"/>
        <v>500741085TDVME</v>
      </c>
      <c r="X1185" t="str">
        <f t="shared" si="132"/>
        <v>0VME</v>
      </c>
    </row>
    <row r="1186" spans="3:24" hidden="1" x14ac:dyDescent="0.2">
      <c r="C1186">
        <v>5007</v>
      </c>
      <c r="D1186" t="s">
        <v>199</v>
      </c>
      <c r="E1186" t="s">
        <v>200</v>
      </c>
      <c r="F1186" t="s">
        <v>370</v>
      </c>
      <c r="G1186" s="1">
        <v>41085</v>
      </c>
      <c r="H1186" t="s">
        <v>204</v>
      </c>
      <c r="I1186">
        <v>34</v>
      </c>
      <c r="J1186">
        <v>6.86</v>
      </c>
      <c r="K1186" s="36">
        <v>220</v>
      </c>
      <c r="L1186" s="36">
        <v>0</v>
      </c>
      <c r="M1186">
        <v>0</v>
      </c>
      <c r="N1186" t="s">
        <v>348</v>
      </c>
      <c r="O1186" t="s">
        <v>348</v>
      </c>
      <c r="P1186" t="s">
        <v>473</v>
      </c>
      <c r="Q1186">
        <v>1</v>
      </c>
      <c r="R1186" s="116">
        <f t="shared" si="126"/>
        <v>220</v>
      </c>
      <c r="S1186">
        <f t="shared" si="127"/>
        <v>1509.2</v>
      </c>
      <c r="T1186" t="str">
        <f t="shared" si="128"/>
        <v>50074108530CME</v>
      </c>
      <c r="U1186" t="str">
        <f t="shared" si="129"/>
        <v>54108530CME</v>
      </c>
      <c r="V1186" t="str">
        <f t="shared" si="130"/>
        <v>541085TDCME</v>
      </c>
      <c r="W1186" t="str">
        <f t="shared" si="131"/>
        <v>500741085TDCME</v>
      </c>
      <c r="X1186" t="str">
        <f t="shared" si="132"/>
        <v>0CME</v>
      </c>
    </row>
    <row r="1187" spans="3:24" hidden="1" x14ac:dyDescent="0.2">
      <c r="C1187">
        <v>5007</v>
      </c>
      <c r="D1187" t="s">
        <v>199</v>
      </c>
      <c r="E1187" t="s">
        <v>200</v>
      </c>
      <c r="F1187" t="s">
        <v>311</v>
      </c>
      <c r="G1187" s="1">
        <v>41085</v>
      </c>
      <c r="H1187" t="s">
        <v>204</v>
      </c>
      <c r="I1187">
        <v>34</v>
      </c>
      <c r="J1187">
        <v>6.86</v>
      </c>
      <c r="K1187" s="36">
        <v>723.16</v>
      </c>
      <c r="L1187" s="36">
        <v>0</v>
      </c>
      <c r="M1187">
        <v>0</v>
      </c>
      <c r="N1187" t="s">
        <v>348</v>
      </c>
      <c r="O1187" t="s">
        <v>348</v>
      </c>
      <c r="P1187" t="s">
        <v>473</v>
      </c>
      <c r="Q1187">
        <v>1</v>
      </c>
      <c r="R1187" s="116">
        <f t="shared" si="126"/>
        <v>723.16</v>
      </c>
      <c r="S1187">
        <f t="shared" si="127"/>
        <v>4960.8775999999998</v>
      </c>
      <c r="T1187" t="str">
        <f t="shared" si="128"/>
        <v>50074108530CME</v>
      </c>
      <c r="U1187" t="str">
        <f t="shared" si="129"/>
        <v>54108530CME</v>
      </c>
      <c r="V1187" t="str">
        <f t="shared" si="130"/>
        <v>541085TDCME</v>
      </c>
      <c r="W1187" t="str">
        <f t="shared" si="131"/>
        <v>500741085TDCME</v>
      </c>
      <c r="X1187" t="str">
        <f t="shared" si="132"/>
        <v>0CME</v>
      </c>
    </row>
    <row r="1188" spans="3:24" hidden="1" x14ac:dyDescent="0.2">
      <c r="C1188">
        <v>5007</v>
      </c>
      <c r="D1188" t="s">
        <v>199</v>
      </c>
      <c r="E1188" t="s">
        <v>200</v>
      </c>
      <c r="F1188" t="s">
        <v>365</v>
      </c>
      <c r="G1188" s="1">
        <v>41085</v>
      </c>
      <c r="H1188" t="s">
        <v>204</v>
      </c>
      <c r="I1188">
        <v>34</v>
      </c>
      <c r="J1188">
        <v>6.86</v>
      </c>
      <c r="K1188" s="36">
        <v>2210</v>
      </c>
      <c r="L1188" s="36">
        <v>0</v>
      </c>
      <c r="M1188">
        <v>0</v>
      </c>
      <c r="N1188" t="s">
        <v>348</v>
      </c>
      <c r="O1188" t="s">
        <v>348</v>
      </c>
      <c r="P1188" t="s">
        <v>495</v>
      </c>
      <c r="Q1188">
        <v>1</v>
      </c>
      <c r="R1188" s="116">
        <f t="shared" si="126"/>
        <v>2210</v>
      </c>
      <c r="S1188">
        <f t="shared" si="127"/>
        <v>15160.6</v>
      </c>
      <c r="T1188" t="str">
        <f t="shared" si="128"/>
        <v>50074108530CME</v>
      </c>
      <c r="U1188" t="str">
        <f t="shared" si="129"/>
        <v>54108530CME</v>
      </c>
      <c r="V1188" t="str">
        <f t="shared" si="130"/>
        <v>541085TDCME</v>
      </c>
      <c r="W1188" t="str">
        <f t="shared" si="131"/>
        <v>500741085TDCME</v>
      </c>
      <c r="X1188" t="str">
        <f t="shared" si="132"/>
        <v>0CME</v>
      </c>
    </row>
    <row r="1189" spans="3:24" hidden="1" x14ac:dyDescent="0.2">
      <c r="C1189">
        <v>5007</v>
      </c>
      <c r="D1189" t="s">
        <v>199</v>
      </c>
      <c r="E1189" t="s">
        <v>200</v>
      </c>
      <c r="F1189" t="s">
        <v>228</v>
      </c>
      <c r="G1189" s="1">
        <v>41085</v>
      </c>
      <c r="H1189" t="s">
        <v>204</v>
      </c>
      <c r="I1189">
        <v>34</v>
      </c>
      <c r="J1189">
        <v>6.86</v>
      </c>
      <c r="K1189" s="36">
        <v>1459.27</v>
      </c>
      <c r="L1189" s="36">
        <v>0</v>
      </c>
      <c r="M1189">
        <v>0</v>
      </c>
      <c r="N1189" t="s">
        <v>348</v>
      </c>
      <c r="O1189" t="s">
        <v>348</v>
      </c>
      <c r="P1189" t="s">
        <v>495</v>
      </c>
      <c r="Q1189">
        <v>1</v>
      </c>
      <c r="R1189" s="116">
        <f t="shared" si="126"/>
        <v>1459.27</v>
      </c>
      <c r="S1189">
        <f t="shared" si="127"/>
        <v>10010.592200000001</v>
      </c>
      <c r="T1189" t="str">
        <f t="shared" si="128"/>
        <v>50074108530CME</v>
      </c>
      <c r="U1189" t="str">
        <f t="shared" si="129"/>
        <v>54108530CME</v>
      </c>
      <c r="V1189" t="str">
        <f t="shared" si="130"/>
        <v>541085TDCME</v>
      </c>
      <c r="W1189" t="str">
        <f t="shared" si="131"/>
        <v>500741085TDCME</v>
      </c>
      <c r="X1189" t="str">
        <f t="shared" si="132"/>
        <v>0CME</v>
      </c>
    </row>
    <row r="1190" spans="3:24" hidden="1" x14ac:dyDescent="0.2">
      <c r="C1190">
        <v>5007</v>
      </c>
      <c r="D1190" t="s">
        <v>199</v>
      </c>
      <c r="E1190" t="s">
        <v>200</v>
      </c>
      <c r="F1190" t="s">
        <v>334</v>
      </c>
      <c r="G1190" s="1">
        <v>41085</v>
      </c>
      <c r="H1190" t="s">
        <v>202</v>
      </c>
      <c r="I1190">
        <v>34</v>
      </c>
      <c r="J1190">
        <v>6.97</v>
      </c>
      <c r="K1190" s="36">
        <v>0</v>
      </c>
      <c r="L1190" s="36">
        <v>525.91999999999996</v>
      </c>
      <c r="M1190">
        <v>0</v>
      </c>
      <c r="N1190" t="s">
        <v>348</v>
      </c>
      <c r="O1190" t="s">
        <v>348</v>
      </c>
      <c r="P1190" t="s">
        <v>495</v>
      </c>
      <c r="Q1190">
        <v>1</v>
      </c>
      <c r="R1190" s="116">
        <f t="shared" si="126"/>
        <v>525.91999999999996</v>
      </c>
      <c r="S1190">
        <f t="shared" si="127"/>
        <v>3665.6623999999997</v>
      </c>
      <c r="T1190" t="str">
        <f t="shared" si="128"/>
        <v>50074108530VME</v>
      </c>
      <c r="U1190" t="str">
        <f t="shared" si="129"/>
        <v>54108530VME</v>
      </c>
      <c r="V1190" t="str">
        <f t="shared" si="130"/>
        <v>541085TDVME</v>
      </c>
      <c r="W1190" t="str">
        <f t="shared" si="131"/>
        <v>500741085TDVME</v>
      </c>
      <c r="X1190" t="str">
        <f t="shared" si="132"/>
        <v>0VME</v>
      </c>
    </row>
    <row r="1191" spans="3:24" hidden="1" x14ac:dyDescent="0.2">
      <c r="C1191">
        <v>5007</v>
      </c>
      <c r="D1191" t="s">
        <v>199</v>
      </c>
      <c r="E1191" t="s">
        <v>200</v>
      </c>
      <c r="F1191" t="s">
        <v>367</v>
      </c>
      <c r="G1191" s="1">
        <v>41085</v>
      </c>
      <c r="H1191" t="s">
        <v>204</v>
      </c>
      <c r="I1191">
        <v>34</v>
      </c>
      <c r="J1191">
        <v>6.86</v>
      </c>
      <c r="K1191" s="36">
        <v>600</v>
      </c>
      <c r="L1191" s="36">
        <v>0</v>
      </c>
      <c r="M1191">
        <v>0</v>
      </c>
      <c r="N1191" t="s">
        <v>348</v>
      </c>
      <c r="O1191" t="s">
        <v>348</v>
      </c>
      <c r="P1191" t="s">
        <v>590</v>
      </c>
      <c r="Q1191">
        <v>1</v>
      </c>
      <c r="R1191" s="116">
        <f t="shared" si="126"/>
        <v>600</v>
      </c>
      <c r="S1191">
        <f t="shared" si="127"/>
        <v>4116</v>
      </c>
      <c r="T1191" t="str">
        <f t="shared" si="128"/>
        <v>50074108530CME</v>
      </c>
      <c r="U1191" t="str">
        <f t="shared" si="129"/>
        <v>54108530CME</v>
      </c>
      <c r="V1191" t="str">
        <f t="shared" si="130"/>
        <v>541085TDCME</v>
      </c>
      <c r="W1191" t="str">
        <f t="shared" si="131"/>
        <v>500741085TDCME</v>
      </c>
      <c r="X1191" t="str">
        <f t="shared" si="132"/>
        <v>0CME</v>
      </c>
    </row>
    <row r="1192" spans="3:24" hidden="1" x14ac:dyDescent="0.2">
      <c r="C1192">
        <v>5007</v>
      </c>
      <c r="D1192" t="s">
        <v>199</v>
      </c>
      <c r="E1192" t="s">
        <v>200</v>
      </c>
      <c r="F1192" t="s">
        <v>312</v>
      </c>
      <c r="G1192" s="1">
        <v>41085</v>
      </c>
      <c r="H1192" t="s">
        <v>204</v>
      </c>
      <c r="I1192">
        <v>34</v>
      </c>
      <c r="J1192">
        <v>6.86</v>
      </c>
      <c r="K1192" s="36">
        <v>1943.12</v>
      </c>
      <c r="L1192" s="36">
        <v>0</v>
      </c>
      <c r="M1192">
        <v>0</v>
      </c>
      <c r="N1192" t="s">
        <v>348</v>
      </c>
      <c r="O1192" t="s">
        <v>348</v>
      </c>
      <c r="P1192" t="s">
        <v>590</v>
      </c>
      <c r="Q1192">
        <v>1</v>
      </c>
      <c r="R1192" s="116">
        <f t="shared" si="126"/>
        <v>1943.12</v>
      </c>
      <c r="S1192">
        <f t="shared" si="127"/>
        <v>13329.8032</v>
      </c>
      <c r="T1192" t="str">
        <f t="shared" si="128"/>
        <v>50074108530CME</v>
      </c>
      <c r="U1192" t="str">
        <f t="shared" si="129"/>
        <v>54108530CME</v>
      </c>
      <c r="V1192" t="str">
        <f t="shared" si="130"/>
        <v>541085TDCME</v>
      </c>
      <c r="W1192" t="str">
        <f t="shared" si="131"/>
        <v>500741085TDCME</v>
      </c>
      <c r="X1192" t="str">
        <f t="shared" si="132"/>
        <v>0CME</v>
      </c>
    </row>
    <row r="1193" spans="3:24" hidden="1" x14ac:dyDescent="0.2">
      <c r="C1193">
        <v>5007</v>
      </c>
      <c r="D1193" t="s">
        <v>199</v>
      </c>
      <c r="E1193" t="s">
        <v>200</v>
      </c>
      <c r="F1193" t="s">
        <v>335</v>
      </c>
      <c r="G1193" s="1">
        <v>41085</v>
      </c>
      <c r="H1193" t="s">
        <v>202</v>
      </c>
      <c r="I1193">
        <v>34</v>
      </c>
      <c r="J1193">
        <v>6.97</v>
      </c>
      <c r="K1193" s="36">
        <v>0</v>
      </c>
      <c r="L1193" s="36">
        <v>1539.07</v>
      </c>
      <c r="M1193">
        <v>0</v>
      </c>
      <c r="N1193" t="s">
        <v>348</v>
      </c>
      <c r="O1193" t="s">
        <v>348</v>
      </c>
      <c r="P1193" t="s">
        <v>590</v>
      </c>
      <c r="Q1193">
        <v>1</v>
      </c>
      <c r="R1193" s="116">
        <f t="shared" si="126"/>
        <v>1539.07</v>
      </c>
      <c r="S1193">
        <f t="shared" si="127"/>
        <v>10727.3179</v>
      </c>
      <c r="T1193" t="str">
        <f t="shared" si="128"/>
        <v>50074108530VME</v>
      </c>
      <c r="U1193" t="str">
        <f t="shared" si="129"/>
        <v>54108530VME</v>
      </c>
      <c r="V1193" t="str">
        <f t="shared" si="130"/>
        <v>541085TDVME</v>
      </c>
      <c r="W1193" t="str">
        <f t="shared" si="131"/>
        <v>500741085TDVME</v>
      </c>
      <c r="X1193" t="str">
        <f t="shared" si="132"/>
        <v>0VME</v>
      </c>
    </row>
    <row r="1194" spans="3:24" hidden="1" x14ac:dyDescent="0.2">
      <c r="C1194">
        <v>5007</v>
      </c>
      <c r="D1194" t="s">
        <v>199</v>
      </c>
      <c r="E1194" t="s">
        <v>200</v>
      </c>
      <c r="F1194" t="s">
        <v>369</v>
      </c>
      <c r="G1194" s="1">
        <v>41085</v>
      </c>
      <c r="H1194" t="s">
        <v>204</v>
      </c>
      <c r="I1194">
        <v>34</v>
      </c>
      <c r="J1194">
        <v>6.86</v>
      </c>
      <c r="K1194" s="36">
        <v>200</v>
      </c>
      <c r="L1194" s="36">
        <v>0</v>
      </c>
      <c r="M1194">
        <v>0</v>
      </c>
      <c r="N1194" t="s">
        <v>348</v>
      </c>
      <c r="O1194" t="s">
        <v>348</v>
      </c>
      <c r="P1194" t="s">
        <v>607</v>
      </c>
      <c r="Q1194">
        <v>1</v>
      </c>
      <c r="R1194" s="116">
        <f t="shared" si="126"/>
        <v>200</v>
      </c>
      <c r="S1194">
        <f t="shared" si="127"/>
        <v>1372</v>
      </c>
      <c r="T1194" t="str">
        <f t="shared" si="128"/>
        <v>50074108530CME</v>
      </c>
      <c r="U1194" t="str">
        <f t="shared" si="129"/>
        <v>54108530CME</v>
      </c>
      <c r="V1194" t="str">
        <f t="shared" si="130"/>
        <v>541085TDCME</v>
      </c>
      <c r="W1194" t="str">
        <f t="shared" si="131"/>
        <v>500741085TDCME</v>
      </c>
      <c r="X1194" t="str">
        <f t="shared" si="132"/>
        <v>0CME</v>
      </c>
    </row>
    <row r="1195" spans="3:24" hidden="1" x14ac:dyDescent="0.2">
      <c r="C1195">
        <v>5007</v>
      </c>
      <c r="D1195" t="s">
        <v>199</v>
      </c>
      <c r="E1195" t="s">
        <v>200</v>
      </c>
      <c r="F1195" t="s">
        <v>218</v>
      </c>
      <c r="G1195" s="1">
        <v>41085</v>
      </c>
      <c r="H1195" t="s">
        <v>204</v>
      </c>
      <c r="I1195">
        <v>34</v>
      </c>
      <c r="J1195">
        <v>6.86</v>
      </c>
      <c r="K1195" s="36">
        <v>1868.8585</v>
      </c>
      <c r="L1195" s="36">
        <v>0</v>
      </c>
      <c r="M1195">
        <v>0</v>
      </c>
      <c r="N1195" t="s">
        <v>348</v>
      </c>
      <c r="O1195" t="s">
        <v>348</v>
      </c>
      <c r="P1195" t="s">
        <v>607</v>
      </c>
      <c r="Q1195">
        <v>1</v>
      </c>
      <c r="R1195" s="116">
        <f t="shared" si="126"/>
        <v>1868.8585</v>
      </c>
      <c r="S1195">
        <f t="shared" si="127"/>
        <v>12820.36931</v>
      </c>
      <c r="T1195" t="str">
        <f t="shared" si="128"/>
        <v>50074108530CME</v>
      </c>
      <c r="U1195" t="str">
        <f t="shared" si="129"/>
        <v>54108530CME</v>
      </c>
      <c r="V1195" t="str">
        <f t="shared" si="130"/>
        <v>541085TDCME</v>
      </c>
      <c r="W1195" t="str">
        <f t="shared" si="131"/>
        <v>500741085TDCME</v>
      </c>
      <c r="X1195" t="str">
        <f t="shared" si="132"/>
        <v>0CME</v>
      </c>
    </row>
    <row r="1196" spans="3:24" hidden="1" x14ac:dyDescent="0.2">
      <c r="C1196">
        <v>5007</v>
      </c>
      <c r="D1196" t="s">
        <v>199</v>
      </c>
      <c r="E1196" t="s">
        <v>200</v>
      </c>
      <c r="F1196" t="s">
        <v>330</v>
      </c>
      <c r="G1196" s="1">
        <v>41085</v>
      </c>
      <c r="H1196" t="s">
        <v>202</v>
      </c>
      <c r="I1196">
        <v>34</v>
      </c>
      <c r="J1196">
        <v>6.97</v>
      </c>
      <c r="K1196" s="36">
        <v>0</v>
      </c>
      <c r="L1196" s="36">
        <v>3148.2195000000002</v>
      </c>
      <c r="M1196">
        <v>0</v>
      </c>
      <c r="N1196" t="s">
        <v>348</v>
      </c>
      <c r="O1196" t="s">
        <v>348</v>
      </c>
      <c r="P1196" t="s">
        <v>607</v>
      </c>
      <c r="Q1196">
        <v>1</v>
      </c>
      <c r="R1196" s="116">
        <f t="shared" si="126"/>
        <v>3148.2195000000002</v>
      </c>
      <c r="S1196">
        <f t="shared" si="127"/>
        <v>21943.089915</v>
      </c>
      <c r="T1196" t="str">
        <f t="shared" si="128"/>
        <v>50074108530VME</v>
      </c>
      <c r="U1196" t="str">
        <f t="shared" si="129"/>
        <v>54108530VME</v>
      </c>
      <c r="V1196" t="str">
        <f t="shared" si="130"/>
        <v>541085TDVME</v>
      </c>
      <c r="W1196" t="str">
        <f t="shared" si="131"/>
        <v>500741085TDVME</v>
      </c>
      <c r="X1196" t="str">
        <f t="shared" si="132"/>
        <v>0VME</v>
      </c>
    </row>
    <row r="1197" spans="3:24" hidden="1" x14ac:dyDescent="0.2">
      <c r="C1197">
        <v>5007</v>
      </c>
      <c r="D1197" t="s">
        <v>199</v>
      </c>
      <c r="E1197" t="s">
        <v>200</v>
      </c>
      <c r="F1197" t="s">
        <v>256</v>
      </c>
      <c r="G1197" s="1">
        <v>41085</v>
      </c>
      <c r="H1197" t="s">
        <v>202</v>
      </c>
      <c r="I1197">
        <v>34</v>
      </c>
      <c r="J1197">
        <v>6.97</v>
      </c>
      <c r="K1197" s="36">
        <v>0</v>
      </c>
      <c r="L1197" s="36">
        <v>514.14059999999995</v>
      </c>
      <c r="M1197">
        <v>0</v>
      </c>
      <c r="N1197" t="s">
        <v>430</v>
      </c>
      <c r="O1197" t="s">
        <v>430</v>
      </c>
      <c r="P1197" t="s">
        <v>198</v>
      </c>
      <c r="Q1197">
        <v>1</v>
      </c>
      <c r="R1197" s="116">
        <f t="shared" si="126"/>
        <v>514.14059999999995</v>
      </c>
      <c r="S1197">
        <f t="shared" si="127"/>
        <v>3583.5599819999993</v>
      </c>
      <c r="T1197" t="str">
        <f t="shared" si="128"/>
        <v>50074108530VME</v>
      </c>
      <c r="U1197" t="str">
        <f t="shared" si="129"/>
        <v>54108530VME</v>
      </c>
      <c r="V1197" t="str">
        <f t="shared" si="130"/>
        <v>541085TDVME</v>
      </c>
      <c r="W1197" t="str">
        <f t="shared" si="131"/>
        <v>500741085TDVME</v>
      </c>
      <c r="X1197" t="str">
        <f t="shared" si="132"/>
        <v>0VME</v>
      </c>
    </row>
    <row r="1198" spans="3:24" hidden="1" x14ac:dyDescent="0.2">
      <c r="C1198">
        <v>5007</v>
      </c>
      <c r="D1198" t="s">
        <v>199</v>
      </c>
      <c r="E1198" t="s">
        <v>200</v>
      </c>
      <c r="F1198" t="s">
        <v>271</v>
      </c>
      <c r="G1198" s="1">
        <v>41085</v>
      </c>
      <c r="H1198" t="s">
        <v>202</v>
      </c>
      <c r="I1198">
        <v>34</v>
      </c>
      <c r="J1198">
        <v>6.97</v>
      </c>
      <c r="K1198" s="36">
        <v>0</v>
      </c>
      <c r="L1198" s="36">
        <v>715.31960000000004</v>
      </c>
      <c r="M1198">
        <v>0</v>
      </c>
      <c r="N1198" t="s">
        <v>430</v>
      </c>
      <c r="O1198" t="s">
        <v>430</v>
      </c>
      <c r="P1198" t="s">
        <v>198</v>
      </c>
      <c r="Q1198">
        <v>1</v>
      </c>
      <c r="R1198" s="116">
        <f t="shared" si="126"/>
        <v>715.31960000000004</v>
      </c>
      <c r="S1198">
        <f t="shared" si="127"/>
        <v>4985.7776119999999</v>
      </c>
      <c r="T1198" t="str">
        <f t="shared" si="128"/>
        <v>50074108530VME</v>
      </c>
      <c r="U1198" t="str">
        <f t="shared" si="129"/>
        <v>54108530VME</v>
      </c>
      <c r="V1198" t="str">
        <f t="shared" si="130"/>
        <v>541085TDVME</v>
      </c>
      <c r="W1198" t="str">
        <f t="shared" si="131"/>
        <v>500741085TDVME</v>
      </c>
      <c r="X1198" t="str">
        <f t="shared" si="132"/>
        <v>0VME</v>
      </c>
    </row>
    <row r="1199" spans="3:24" hidden="1" x14ac:dyDescent="0.2">
      <c r="C1199">
        <v>5007</v>
      </c>
      <c r="D1199" t="s">
        <v>199</v>
      </c>
      <c r="E1199" t="s">
        <v>200</v>
      </c>
      <c r="F1199" t="s">
        <v>371</v>
      </c>
      <c r="G1199" s="1">
        <v>41085</v>
      </c>
      <c r="H1199" t="s">
        <v>204</v>
      </c>
      <c r="I1199">
        <v>34</v>
      </c>
      <c r="J1199">
        <v>6.86</v>
      </c>
      <c r="K1199" s="36">
        <v>1590</v>
      </c>
      <c r="L1199" s="36">
        <v>0</v>
      </c>
      <c r="M1199">
        <v>0</v>
      </c>
      <c r="N1199" t="s">
        <v>430</v>
      </c>
      <c r="O1199" t="s">
        <v>430</v>
      </c>
      <c r="P1199" t="s">
        <v>198</v>
      </c>
      <c r="Q1199">
        <v>1</v>
      </c>
      <c r="R1199" s="116">
        <f t="shared" si="126"/>
        <v>1590</v>
      </c>
      <c r="S1199">
        <f t="shared" si="127"/>
        <v>10907.4</v>
      </c>
      <c r="T1199" t="str">
        <f t="shared" si="128"/>
        <v>50074108530CME</v>
      </c>
      <c r="U1199" t="str">
        <f t="shared" si="129"/>
        <v>54108530CME</v>
      </c>
      <c r="V1199" t="str">
        <f t="shared" si="130"/>
        <v>541085TDCME</v>
      </c>
      <c r="W1199" t="str">
        <f t="shared" si="131"/>
        <v>500741085TDCME</v>
      </c>
      <c r="X1199" t="str">
        <f t="shared" si="132"/>
        <v>0CME</v>
      </c>
    </row>
    <row r="1200" spans="3:24" hidden="1" x14ac:dyDescent="0.2">
      <c r="C1200">
        <v>5007</v>
      </c>
      <c r="D1200" t="s">
        <v>199</v>
      </c>
      <c r="E1200" t="s">
        <v>200</v>
      </c>
      <c r="F1200" t="s">
        <v>211</v>
      </c>
      <c r="G1200" s="1">
        <v>41085</v>
      </c>
      <c r="H1200" t="s">
        <v>204</v>
      </c>
      <c r="I1200">
        <v>34</v>
      </c>
      <c r="J1200">
        <v>6.86</v>
      </c>
      <c r="K1200" s="36">
        <v>45</v>
      </c>
      <c r="L1200" s="36">
        <v>0</v>
      </c>
      <c r="M1200">
        <v>0</v>
      </c>
      <c r="N1200" t="s">
        <v>430</v>
      </c>
      <c r="O1200" t="s">
        <v>430</v>
      </c>
      <c r="P1200" t="s">
        <v>198</v>
      </c>
      <c r="Q1200">
        <v>1</v>
      </c>
      <c r="R1200" s="116">
        <f t="shared" si="126"/>
        <v>45</v>
      </c>
      <c r="S1200">
        <f t="shared" si="127"/>
        <v>308.7</v>
      </c>
      <c r="T1200" t="str">
        <f t="shared" si="128"/>
        <v>50074108530CME</v>
      </c>
      <c r="U1200" t="str">
        <f t="shared" si="129"/>
        <v>54108530CME</v>
      </c>
      <c r="V1200" t="str">
        <f t="shared" si="130"/>
        <v>541085TDCME</v>
      </c>
      <c r="W1200" t="str">
        <f t="shared" si="131"/>
        <v>500741085TDCME</v>
      </c>
      <c r="X1200" t="str">
        <f t="shared" si="132"/>
        <v>0CME</v>
      </c>
    </row>
    <row r="1201" spans="3:24" hidden="1" x14ac:dyDescent="0.2">
      <c r="C1201">
        <v>5007</v>
      </c>
      <c r="D1201" t="s">
        <v>199</v>
      </c>
      <c r="E1201" t="s">
        <v>200</v>
      </c>
      <c r="F1201" t="s">
        <v>307</v>
      </c>
      <c r="G1201" s="1">
        <v>41085</v>
      </c>
      <c r="H1201" t="s">
        <v>204</v>
      </c>
      <c r="I1201">
        <v>34</v>
      </c>
      <c r="J1201">
        <v>6.86</v>
      </c>
      <c r="K1201" s="36">
        <v>276</v>
      </c>
      <c r="L1201" s="36">
        <v>0</v>
      </c>
      <c r="M1201">
        <v>0</v>
      </c>
      <c r="N1201" t="s">
        <v>430</v>
      </c>
      <c r="O1201" t="s">
        <v>430</v>
      </c>
      <c r="P1201" t="s">
        <v>198</v>
      </c>
      <c r="Q1201">
        <v>1</v>
      </c>
      <c r="R1201" s="116">
        <f t="shared" si="126"/>
        <v>276</v>
      </c>
      <c r="S1201">
        <f t="shared" si="127"/>
        <v>1893.3600000000001</v>
      </c>
      <c r="T1201" t="str">
        <f t="shared" si="128"/>
        <v>50074108530CME</v>
      </c>
      <c r="U1201" t="str">
        <f t="shared" si="129"/>
        <v>54108530CME</v>
      </c>
      <c r="V1201" t="str">
        <f t="shared" si="130"/>
        <v>541085TDCME</v>
      </c>
      <c r="W1201" t="str">
        <f t="shared" si="131"/>
        <v>500741085TDCME</v>
      </c>
      <c r="X1201" t="str">
        <f t="shared" si="132"/>
        <v>0CME</v>
      </c>
    </row>
    <row r="1202" spans="3:24" hidden="1" x14ac:dyDescent="0.2">
      <c r="C1202">
        <v>5007</v>
      </c>
      <c r="D1202" t="s">
        <v>199</v>
      </c>
      <c r="E1202" t="s">
        <v>200</v>
      </c>
      <c r="F1202" t="s">
        <v>205</v>
      </c>
      <c r="G1202" s="1">
        <v>41085</v>
      </c>
      <c r="H1202" t="s">
        <v>204</v>
      </c>
      <c r="I1202">
        <v>34</v>
      </c>
      <c r="J1202">
        <v>6.86</v>
      </c>
      <c r="K1202" s="36">
        <v>823.89059999999995</v>
      </c>
      <c r="L1202" s="36">
        <v>0</v>
      </c>
      <c r="M1202">
        <v>0</v>
      </c>
      <c r="N1202" t="s">
        <v>453</v>
      </c>
      <c r="O1202" t="s">
        <v>453</v>
      </c>
      <c r="P1202" t="s">
        <v>198</v>
      </c>
      <c r="Q1202">
        <v>1</v>
      </c>
      <c r="R1202" s="116">
        <f t="shared" si="126"/>
        <v>823.89059999999995</v>
      </c>
      <c r="S1202">
        <f t="shared" si="127"/>
        <v>5651.8895160000002</v>
      </c>
      <c r="T1202" t="str">
        <f t="shared" si="128"/>
        <v>50074108530CME</v>
      </c>
      <c r="U1202" t="str">
        <f t="shared" si="129"/>
        <v>54108530CME</v>
      </c>
      <c r="V1202" t="str">
        <f t="shared" si="130"/>
        <v>541085TDCME</v>
      </c>
      <c r="W1202" t="str">
        <f t="shared" si="131"/>
        <v>500741085TDCME</v>
      </c>
      <c r="X1202" t="str">
        <f t="shared" si="132"/>
        <v>0CME</v>
      </c>
    </row>
    <row r="1203" spans="3:24" hidden="1" x14ac:dyDescent="0.2">
      <c r="C1203">
        <v>5007</v>
      </c>
      <c r="D1203" t="s">
        <v>199</v>
      </c>
      <c r="E1203" t="s">
        <v>200</v>
      </c>
      <c r="F1203" t="s">
        <v>353</v>
      </c>
      <c r="G1203" s="1">
        <v>41085</v>
      </c>
      <c r="H1203" t="s">
        <v>202</v>
      </c>
      <c r="I1203">
        <v>34</v>
      </c>
      <c r="J1203">
        <v>6.97</v>
      </c>
      <c r="K1203" s="36">
        <v>0</v>
      </c>
      <c r="L1203" s="36">
        <v>499.33</v>
      </c>
      <c r="M1203">
        <v>0</v>
      </c>
      <c r="N1203" t="s">
        <v>453</v>
      </c>
      <c r="O1203" t="s">
        <v>453</v>
      </c>
      <c r="P1203" t="s">
        <v>198</v>
      </c>
      <c r="Q1203">
        <v>1</v>
      </c>
      <c r="R1203" s="116">
        <f t="shared" si="126"/>
        <v>499.33</v>
      </c>
      <c r="S1203">
        <f t="shared" si="127"/>
        <v>3480.3300999999997</v>
      </c>
      <c r="T1203" t="str">
        <f t="shared" si="128"/>
        <v>50074108530VME</v>
      </c>
      <c r="U1203" t="str">
        <f t="shared" si="129"/>
        <v>54108530VME</v>
      </c>
      <c r="V1203" t="str">
        <f t="shared" si="130"/>
        <v>541085TDVME</v>
      </c>
      <c r="W1203" t="str">
        <f t="shared" si="131"/>
        <v>500741085TDVME</v>
      </c>
      <c r="X1203" t="str">
        <f t="shared" si="132"/>
        <v>0VME</v>
      </c>
    </row>
    <row r="1204" spans="3:24" hidden="1" x14ac:dyDescent="0.2">
      <c r="C1204">
        <v>5007</v>
      </c>
      <c r="D1204" t="s">
        <v>199</v>
      </c>
      <c r="E1204" t="s">
        <v>200</v>
      </c>
      <c r="F1204" t="s">
        <v>354</v>
      </c>
      <c r="G1204" s="1">
        <v>41085</v>
      </c>
      <c r="H1204" t="s">
        <v>202</v>
      </c>
      <c r="I1204">
        <v>34</v>
      </c>
      <c r="J1204">
        <v>6.97</v>
      </c>
      <c r="K1204" s="36">
        <v>0</v>
      </c>
      <c r="L1204" s="36">
        <v>25427.298200000001</v>
      </c>
      <c r="M1204">
        <v>0</v>
      </c>
      <c r="N1204" t="s">
        <v>453</v>
      </c>
      <c r="O1204" t="s">
        <v>453</v>
      </c>
      <c r="P1204" t="s">
        <v>198</v>
      </c>
      <c r="Q1204">
        <v>1</v>
      </c>
      <c r="R1204" s="116">
        <f t="shared" si="126"/>
        <v>25427.298200000001</v>
      </c>
      <c r="S1204">
        <f t="shared" si="127"/>
        <v>177228.268454</v>
      </c>
      <c r="T1204" t="str">
        <f t="shared" si="128"/>
        <v>50074108530VME</v>
      </c>
      <c r="U1204" t="str">
        <f t="shared" si="129"/>
        <v>54108530VME</v>
      </c>
      <c r="V1204" t="str">
        <f t="shared" si="130"/>
        <v>541085TDVME</v>
      </c>
      <c r="W1204" t="str">
        <f t="shared" si="131"/>
        <v>500741085TDVME</v>
      </c>
      <c r="X1204" t="str">
        <f t="shared" si="132"/>
        <v>0VME</v>
      </c>
    </row>
    <row r="1205" spans="3:24" hidden="1" x14ac:dyDescent="0.2">
      <c r="C1205">
        <v>5007</v>
      </c>
      <c r="D1205" t="s">
        <v>199</v>
      </c>
      <c r="E1205" t="s">
        <v>200</v>
      </c>
      <c r="F1205" t="s">
        <v>372</v>
      </c>
      <c r="G1205" s="1">
        <v>41085</v>
      </c>
      <c r="H1205" t="s">
        <v>204</v>
      </c>
      <c r="I1205">
        <v>34</v>
      </c>
      <c r="J1205">
        <v>6.86</v>
      </c>
      <c r="K1205" s="36">
        <v>1280</v>
      </c>
      <c r="L1205" s="36">
        <v>0</v>
      </c>
      <c r="M1205">
        <v>0</v>
      </c>
      <c r="N1205" t="s">
        <v>453</v>
      </c>
      <c r="O1205" t="s">
        <v>453</v>
      </c>
      <c r="P1205" t="s">
        <v>198</v>
      </c>
      <c r="Q1205">
        <v>1</v>
      </c>
      <c r="R1205" s="116">
        <f t="shared" si="126"/>
        <v>1280</v>
      </c>
      <c r="S1205">
        <f t="shared" si="127"/>
        <v>8780.8000000000011</v>
      </c>
      <c r="T1205" t="str">
        <f t="shared" si="128"/>
        <v>50074108530CME</v>
      </c>
      <c r="U1205" t="str">
        <f t="shared" si="129"/>
        <v>54108530CME</v>
      </c>
      <c r="V1205" t="str">
        <f t="shared" si="130"/>
        <v>541085TDCME</v>
      </c>
      <c r="W1205" t="str">
        <f t="shared" si="131"/>
        <v>500741085TDCME</v>
      </c>
      <c r="X1205" t="str">
        <f t="shared" si="132"/>
        <v>0CME</v>
      </c>
    </row>
    <row r="1206" spans="3:24" hidden="1" x14ac:dyDescent="0.2">
      <c r="C1206">
        <v>5007</v>
      </c>
      <c r="D1206" t="s">
        <v>199</v>
      </c>
      <c r="E1206" t="s">
        <v>200</v>
      </c>
      <c r="F1206" t="s">
        <v>397</v>
      </c>
      <c r="G1206" s="1">
        <v>41085</v>
      </c>
      <c r="H1206" t="s">
        <v>202</v>
      </c>
      <c r="I1206">
        <v>34</v>
      </c>
      <c r="J1206">
        <v>6.97</v>
      </c>
      <c r="K1206" s="36">
        <v>0</v>
      </c>
      <c r="L1206" s="36">
        <v>100.43</v>
      </c>
      <c r="M1206">
        <v>0</v>
      </c>
      <c r="N1206" t="s">
        <v>453</v>
      </c>
      <c r="O1206" t="s">
        <v>453</v>
      </c>
      <c r="P1206" t="s">
        <v>198</v>
      </c>
      <c r="Q1206">
        <v>1</v>
      </c>
      <c r="R1206" s="116">
        <f t="shared" si="126"/>
        <v>100.43</v>
      </c>
      <c r="S1206">
        <f t="shared" si="127"/>
        <v>699.99710000000005</v>
      </c>
      <c r="T1206" t="str">
        <f t="shared" si="128"/>
        <v>50074108530VME</v>
      </c>
      <c r="U1206" t="str">
        <f t="shared" si="129"/>
        <v>54108530VME</v>
      </c>
      <c r="V1206" t="str">
        <f t="shared" si="130"/>
        <v>541085TDVME</v>
      </c>
      <c r="W1206" t="str">
        <f t="shared" si="131"/>
        <v>500741085TDVME</v>
      </c>
      <c r="X1206" t="str">
        <f t="shared" si="132"/>
        <v>0VME</v>
      </c>
    </row>
    <row r="1207" spans="3:24" hidden="1" x14ac:dyDescent="0.2">
      <c r="C1207">
        <v>5007</v>
      </c>
      <c r="D1207" t="s">
        <v>199</v>
      </c>
      <c r="E1207" t="s">
        <v>200</v>
      </c>
      <c r="F1207" t="s">
        <v>215</v>
      </c>
      <c r="G1207" s="1">
        <v>41085</v>
      </c>
      <c r="H1207" t="s">
        <v>204</v>
      </c>
      <c r="I1207">
        <v>34</v>
      </c>
      <c r="J1207">
        <v>6.86</v>
      </c>
      <c r="K1207" s="36">
        <v>1273.6987999999999</v>
      </c>
      <c r="L1207" s="36">
        <v>0</v>
      </c>
      <c r="M1207">
        <v>0</v>
      </c>
      <c r="N1207" t="s">
        <v>453</v>
      </c>
      <c r="O1207" t="s">
        <v>453</v>
      </c>
      <c r="P1207" t="s">
        <v>198</v>
      </c>
      <c r="Q1207">
        <v>1</v>
      </c>
      <c r="R1207" s="116">
        <f t="shared" si="126"/>
        <v>1273.6987999999999</v>
      </c>
      <c r="S1207">
        <f t="shared" si="127"/>
        <v>8737.5737680000002</v>
      </c>
      <c r="T1207" t="str">
        <f t="shared" si="128"/>
        <v>50074108530CME</v>
      </c>
      <c r="U1207" t="str">
        <f t="shared" si="129"/>
        <v>54108530CME</v>
      </c>
      <c r="V1207" t="str">
        <f t="shared" si="130"/>
        <v>541085TDCME</v>
      </c>
      <c r="W1207" t="str">
        <f t="shared" si="131"/>
        <v>500741085TDCME</v>
      </c>
      <c r="X1207" t="str">
        <f t="shared" si="132"/>
        <v>0CME</v>
      </c>
    </row>
    <row r="1208" spans="3:24" hidden="1" x14ac:dyDescent="0.2">
      <c r="C1208">
        <v>5007</v>
      </c>
      <c r="D1208" t="s">
        <v>199</v>
      </c>
      <c r="E1208" t="s">
        <v>200</v>
      </c>
      <c r="F1208" t="s">
        <v>225</v>
      </c>
      <c r="G1208" s="1">
        <v>41085</v>
      </c>
      <c r="H1208" t="s">
        <v>204</v>
      </c>
      <c r="I1208">
        <v>34</v>
      </c>
      <c r="J1208">
        <v>6.86</v>
      </c>
      <c r="K1208" s="36">
        <v>200</v>
      </c>
      <c r="L1208" s="36">
        <v>0</v>
      </c>
      <c r="M1208">
        <v>0</v>
      </c>
      <c r="N1208" t="s">
        <v>453</v>
      </c>
      <c r="O1208" t="s">
        <v>453</v>
      </c>
      <c r="P1208" t="s">
        <v>198</v>
      </c>
      <c r="Q1208">
        <v>1</v>
      </c>
      <c r="R1208" s="116">
        <f t="shared" si="126"/>
        <v>200</v>
      </c>
      <c r="S1208">
        <f t="shared" si="127"/>
        <v>1372</v>
      </c>
      <c r="T1208" t="str">
        <f t="shared" si="128"/>
        <v>50074108530CME</v>
      </c>
      <c r="U1208" t="str">
        <f t="shared" si="129"/>
        <v>54108530CME</v>
      </c>
      <c r="V1208" t="str">
        <f t="shared" si="130"/>
        <v>541085TDCME</v>
      </c>
      <c r="W1208" t="str">
        <f t="shared" si="131"/>
        <v>500741085TDCME</v>
      </c>
      <c r="X1208" t="str">
        <f t="shared" si="132"/>
        <v>0CME</v>
      </c>
    </row>
    <row r="1209" spans="3:24" hidden="1" x14ac:dyDescent="0.2">
      <c r="C1209">
        <v>5007</v>
      </c>
      <c r="D1209" t="s">
        <v>199</v>
      </c>
      <c r="E1209" t="s">
        <v>200</v>
      </c>
      <c r="F1209" t="s">
        <v>340</v>
      </c>
      <c r="G1209" s="1">
        <v>41085</v>
      </c>
      <c r="H1209" t="s">
        <v>202</v>
      </c>
      <c r="I1209">
        <v>34</v>
      </c>
      <c r="J1209">
        <v>6.97</v>
      </c>
      <c r="K1209" s="36">
        <v>0</v>
      </c>
      <c r="L1209" s="36">
        <v>50</v>
      </c>
      <c r="M1209">
        <v>0</v>
      </c>
      <c r="N1209" t="s">
        <v>453</v>
      </c>
      <c r="O1209" t="s">
        <v>453</v>
      </c>
      <c r="P1209" t="s">
        <v>198</v>
      </c>
      <c r="Q1209">
        <v>1</v>
      </c>
      <c r="R1209" s="116">
        <f t="shared" si="126"/>
        <v>50</v>
      </c>
      <c r="S1209">
        <f t="shared" si="127"/>
        <v>348.5</v>
      </c>
      <c r="T1209" t="str">
        <f t="shared" si="128"/>
        <v>50074108530VME</v>
      </c>
      <c r="U1209" t="str">
        <f t="shared" si="129"/>
        <v>54108530VME</v>
      </c>
      <c r="V1209" t="str">
        <f t="shared" si="130"/>
        <v>541085TDVME</v>
      </c>
      <c r="W1209" t="str">
        <f t="shared" si="131"/>
        <v>500741085TDVME</v>
      </c>
      <c r="X1209" t="str">
        <f t="shared" si="132"/>
        <v>0VME</v>
      </c>
    </row>
    <row r="1210" spans="3:24" hidden="1" x14ac:dyDescent="0.2">
      <c r="C1210">
        <v>5007</v>
      </c>
      <c r="D1210" t="s">
        <v>199</v>
      </c>
      <c r="E1210" t="s">
        <v>200</v>
      </c>
      <c r="F1210" t="s">
        <v>304</v>
      </c>
      <c r="G1210" s="1">
        <v>41085</v>
      </c>
      <c r="H1210" t="s">
        <v>204</v>
      </c>
      <c r="I1210">
        <v>34</v>
      </c>
      <c r="J1210">
        <v>6.86</v>
      </c>
      <c r="K1210" s="36">
        <v>1000</v>
      </c>
      <c r="L1210" s="36">
        <v>0</v>
      </c>
      <c r="M1210">
        <v>0</v>
      </c>
      <c r="N1210" t="s">
        <v>453</v>
      </c>
      <c r="O1210" t="s">
        <v>453</v>
      </c>
      <c r="P1210" t="s">
        <v>243</v>
      </c>
      <c r="Q1210">
        <v>1</v>
      </c>
      <c r="R1210" s="116">
        <f t="shared" si="126"/>
        <v>1000</v>
      </c>
      <c r="S1210">
        <f t="shared" si="127"/>
        <v>6860</v>
      </c>
      <c r="T1210" t="str">
        <f t="shared" si="128"/>
        <v>50074108530CME</v>
      </c>
      <c r="U1210" t="str">
        <f t="shared" si="129"/>
        <v>54108530CME</v>
      </c>
      <c r="V1210" t="str">
        <f t="shared" si="130"/>
        <v>541085TDCME</v>
      </c>
      <c r="W1210" t="str">
        <f t="shared" si="131"/>
        <v>500741085TDCME</v>
      </c>
      <c r="X1210" t="str">
        <f t="shared" si="132"/>
        <v>0CME</v>
      </c>
    </row>
    <row r="1211" spans="3:24" hidden="1" x14ac:dyDescent="0.2">
      <c r="C1211">
        <v>5007</v>
      </c>
      <c r="D1211" t="s">
        <v>199</v>
      </c>
      <c r="E1211" t="s">
        <v>200</v>
      </c>
      <c r="F1211" t="s">
        <v>201</v>
      </c>
      <c r="G1211" s="1">
        <v>41085</v>
      </c>
      <c r="H1211" t="s">
        <v>204</v>
      </c>
      <c r="I1211">
        <v>34</v>
      </c>
      <c r="J1211">
        <v>6.86</v>
      </c>
      <c r="K1211" s="36">
        <v>1772.4993999999999</v>
      </c>
      <c r="L1211" s="36">
        <v>0</v>
      </c>
      <c r="M1211">
        <v>0</v>
      </c>
      <c r="N1211" t="s">
        <v>453</v>
      </c>
      <c r="O1211" t="s">
        <v>453</v>
      </c>
      <c r="P1211" t="s">
        <v>430</v>
      </c>
      <c r="Q1211">
        <v>1</v>
      </c>
      <c r="R1211" s="116">
        <f t="shared" si="126"/>
        <v>1772.4993999999999</v>
      </c>
      <c r="S1211">
        <f t="shared" si="127"/>
        <v>12159.345884</v>
      </c>
      <c r="T1211" t="str">
        <f t="shared" si="128"/>
        <v>50074108530CME</v>
      </c>
      <c r="U1211" t="str">
        <f t="shared" si="129"/>
        <v>54108530CME</v>
      </c>
      <c r="V1211" t="str">
        <f t="shared" si="130"/>
        <v>541085TDCME</v>
      </c>
      <c r="W1211" t="str">
        <f t="shared" si="131"/>
        <v>500741085TDCME</v>
      </c>
      <c r="X1211" t="str">
        <f t="shared" si="132"/>
        <v>0CME</v>
      </c>
    </row>
    <row r="1212" spans="3:24" hidden="1" x14ac:dyDescent="0.2">
      <c r="C1212">
        <v>5007</v>
      </c>
      <c r="D1212" t="s">
        <v>199</v>
      </c>
      <c r="E1212" t="s">
        <v>200</v>
      </c>
      <c r="F1212" t="s">
        <v>261</v>
      </c>
      <c r="G1212" s="1">
        <v>41085</v>
      </c>
      <c r="H1212" t="s">
        <v>202</v>
      </c>
      <c r="I1212">
        <v>34</v>
      </c>
      <c r="J1212">
        <v>6.97</v>
      </c>
      <c r="K1212" s="36">
        <v>0</v>
      </c>
      <c r="L1212" s="36">
        <v>864.75030000000004</v>
      </c>
      <c r="M1212">
        <v>0</v>
      </c>
      <c r="N1212" t="s">
        <v>453</v>
      </c>
      <c r="O1212" t="s">
        <v>453</v>
      </c>
      <c r="P1212" t="s">
        <v>430</v>
      </c>
      <c r="Q1212">
        <v>1</v>
      </c>
      <c r="R1212" s="116">
        <f t="shared" si="126"/>
        <v>864.75030000000004</v>
      </c>
      <c r="S1212">
        <f t="shared" si="127"/>
        <v>6027.3095910000002</v>
      </c>
      <c r="T1212" t="str">
        <f t="shared" si="128"/>
        <v>50074108530VME</v>
      </c>
      <c r="U1212" t="str">
        <f t="shared" si="129"/>
        <v>54108530VME</v>
      </c>
      <c r="V1212" t="str">
        <f t="shared" si="130"/>
        <v>541085TDVME</v>
      </c>
      <c r="W1212" t="str">
        <f t="shared" si="131"/>
        <v>500741085TDVME</v>
      </c>
      <c r="X1212" t="str">
        <f t="shared" si="132"/>
        <v>0VME</v>
      </c>
    </row>
    <row r="1213" spans="3:24" hidden="1" x14ac:dyDescent="0.2">
      <c r="C1213">
        <v>5007</v>
      </c>
      <c r="D1213" t="s">
        <v>199</v>
      </c>
      <c r="E1213" t="s">
        <v>200</v>
      </c>
      <c r="F1213" t="s">
        <v>373</v>
      </c>
      <c r="G1213" s="1">
        <v>41085</v>
      </c>
      <c r="H1213" t="s">
        <v>204</v>
      </c>
      <c r="I1213">
        <v>34</v>
      </c>
      <c r="J1213">
        <v>6.86</v>
      </c>
      <c r="K1213" s="36">
        <v>3558</v>
      </c>
      <c r="L1213" s="36">
        <v>0</v>
      </c>
      <c r="M1213">
        <v>0</v>
      </c>
      <c r="N1213" t="s">
        <v>453</v>
      </c>
      <c r="O1213" t="s">
        <v>453</v>
      </c>
      <c r="P1213" t="s">
        <v>430</v>
      </c>
      <c r="Q1213">
        <v>1</v>
      </c>
      <c r="R1213" s="116">
        <f t="shared" si="126"/>
        <v>3558</v>
      </c>
      <c r="S1213">
        <f t="shared" si="127"/>
        <v>24407.88</v>
      </c>
      <c r="T1213" t="str">
        <f t="shared" si="128"/>
        <v>50074108530CME</v>
      </c>
      <c r="U1213" t="str">
        <f t="shared" si="129"/>
        <v>54108530CME</v>
      </c>
      <c r="V1213" t="str">
        <f t="shared" si="130"/>
        <v>541085TDCME</v>
      </c>
      <c r="W1213" t="str">
        <f t="shared" si="131"/>
        <v>500741085TDCME</v>
      </c>
      <c r="X1213" t="str">
        <f t="shared" si="132"/>
        <v>0CME</v>
      </c>
    </row>
    <row r="1214" spans="3:24" hidden="1" x14ac:dyDescent="0.2">
      <c r="C1214">
        <v>5007</v>
      </c>
      <c r="D1214" t="s">
        <v>199</v>
      </c>
      <c r="E1214" t="s">
        <v>200</v>
      </c>
      <c r="F1214" t="s">
        <v>209</v>
      </c>
      <c r="G1214" s="1">
        <v>41085</v>
      </c>
      <c r="H1214" t="s">
        <v>204</v>
      </c>
      <c r="I1214">
        <v>34</v>
      </c>
      <c r="J1214">
        <v>6.86</v>
      </c>
      <c r="K1214" s="36">
        <v>404.08159999999998</v>
      </c>
      <c r="L1214" s="36">
        <v>0</v>
      </c>
      <c r="M1214">
        <v>0</v>
      </c>
      <c r="N1214" t="s">
        <v>453</v>
      </c>
      <c r="O1214" t="s">
        <v>453</v>
      </c>
      <c r="P1214" t="s">
        <v>453</v>
      </c>
      <c r="Q1214">
        <v>1</v>
      </c>
      <c r="R1214" s="116">
        <f t="shared" si="126"/>
        <v>404.08159999999998</v>
      </c>
      <c r="S1214">
        <f t="shared" si="127"/>
        <v>2771.9997760000001</v>
      </c>
      <c r="T1214" t="str">
        <f t="shared" si="128"/>
        <v>50074108530CME</v>
      </c>
      <c r="U1214" t="str">
        <f t="shared" si="129"/>
        <v>54108530CME</v>
      </c>
      <c r="V1214" t="str">
        <f t="shared" si="130"/>
        <v>541085TDCME</v>
      </c>
      <c r="W1214" t="str">
        <f t="shared" si="131"/>
        <v>500741085TDCME</v>
      </c>
      <c r="X1214" t="str">
        <f t="shared" si="132"/>
        <v>0CME</v>
      </c>
    </row>
    <row r="1215" spans="3:24" hidden="1" x14ac:dyDescent="0.2">
      <c r="C1215">
        <v>5007</v>
      </c>
      <c r="D1215" t="s">
        <v>199</v>
      </c>
      <c r="E1215" t="s">
        <v>200</v>
      </c>
      <c r="F1215" t="s">
        <v>374</v>
      </c>
      <c r="G1215" s="1">
        <v>41085</v>
      </c>
      <c r="H1215" t="s">
        <v>204</v>
      </c>
      <c r="I1215">
        <v>34</v>
      </c>
      <c r="J1215">
        <v>6.86</v>
      </c>
      <c r="K1215" s="36">
        <v>600</v>
      </c>
      <c r="L1215" s="36">
        <v>0</v>
      </c>
      <c r="M1215">
        <v>0</v>
      </c>
      <c r="N1215" t="s">
        <v>453</v>
      </c>
      <c r="O1215" t="s">
        <v>453</v>
      </c>
      <c r="P1215" t="s">
        <v>453</v>
      </c>
      <c r="Q1215">
        <v>1</v>
      </c>
      <c r="R1215" s="116">
        <f t="shared" si="126"/>
        <v>600</v>
      </c>
      <c r="S1215">
        <f t="shared" si="127"/>
        <v>4116</v>
      </c>
      <c r="T1215" t="str">
        <f t="shared" si="128"/>
        <v>50074108530CME</v>
      </c>
      <c r="U1215" t="str">
        <f t="shared" si="129"/>
        <v>54108530CME</v>
      </c>
      <c r="V1215" t="str">
        <f t="shared" si="130"/>
        <v>541085TDCME</v>
      </c>
      <c r="W1215" t="str">
        <f t="shared" si="131"/>
        <v>500741085TDCME</v>
      </c>
      <c r="X1215" t="str">
        <f t="shared" si="132"/>
        <v>0CME</v>
      </c>
    </row>
    <row r="1216" spans="3:24" hidden="1" x14ac:dyDescent="0.2">
      <c r="C1216">
        <v>5007</v>
      </c>
      <c r="D1216" t="s">
        <v>199</v>
      </c>
      <c r="E1216" t="s">
        <v>200</v>
      </c>
      <c r="F1216" t="s">
        <v>339</v>
      </c>
      <c r="G1216" s="1">
        <v>41085</v>
      </c>
      <c r="H1216" t="s">
        <v>202</v>
      </c>
      <c r="I1216">
        <v>34</v>
      </c>
      <c r="J1216">
        <v>6.97</v>
      </c>
      <c r="K1216" s="36">
        <v>0</v>
      </c>
      <c r="L1216" s="36">
        <v>2023.67</v>
      </c>
      <c r="M1216">
        <v>0</v>
      </c>
      <c r="N1216" t="s">
        <v>453</v>
      </c>
      <c r="O1216" t="s">
        <v>453</v>
      </c>
      <c r="P1216" t="s">
        <v>453</v>
      </c>
      <c r="Q1216">
        <v>1</v>
      </c>
      <c r="R1216" s="116">
        <f t="shared" si="126"/>
        <v>2023.67</v>
      </c>
      <c r="S1216">
        <f t="shared" si="127"/>
        <v>14104.9799</v>
      </c>
      <c r="T1216" t="str">
        <f t="shared" si="128"/>
        <v>50074108530VME</v>
      </c>
      <c r="U1216" t="str">
        <f t="shared" si="129"/>
        <v>54108530VME</v>
      </c>
      <c r="V1216" t="str">
        <f t="shared" si="130"/>
        <v>541085TDVME</v>
      </c>
      <c r="W1216" t="str">
        <f t="shared" si="131"/>
        <v>500741085TDVME</v>
      </c>
      <c r="X1216" t="str">
        <f t="shared" si="132"/>
        <v>0VME</v>
      </c>
    </row>
    <row r="1217" spans="3:24" hidden="1" x14ac:dyDescent="0.2">
      <c r="C1217">
        <v>5007</v>
      </c>
      <c r="D1217" t="s">
        <v>199</v>
      </c>
      <c r="E1217" t="s">
        <v>200</v>
      </c>
      <c r="F1217" t="s">
        <v>276</v>
      </c>
      <c r="G1217" s="1">
        <v>41085</v>
      </c>
      <c r="H1217" t="s">
        <v>202</v>
      </c>
      <c r="I1217">
        <v>34</v>
      </c>
      <c r="J1217">
        <v>6.97</v>
      </c>
      <c r="K1217" s="36">
        <v>0</v>
      </c>
      <c r="L1217" s="36">
        <v>802.62009999999998</v>
      </c>
      <c r="M1217">
        <v>0</v>
      </c>
      <c r="N1217" t="s">
        <v>453</v>
      </c>
      <c r="O1217" t="s">
        <v>453</v>
      </c>
      <c r="P1217" t="s">
        <v>473</v>
      </c>
      <c r="Q1217">
        <v>1</v>
      </c>
      <c r="R1217" s="116">
        <f t="shared" si="126"/>
        <v>802.62009999999998</v>
      </c>
      <c r="S1217">
        <f t="shared" si="127"/>
        <v>5594.2620969999998</v>
      </c>
      <c r="T1217" t="str">
        <f t="shared" si="128"/>
        <v>50074108530VME</v>
      </c>
      <c r="U1217" t="str">
        <f t="shared" si="129"/>
        <v>54108530VME</v>
      </c>
      <c r="V1217" t="str">
        <f t="shared" si="130"/>
        <v>541085TDVME</v>
      </c>
      <c r="W1217" t="str">
        <f t="shared" si="131"/>
        <v>500741085TDVME</v>
      </c>
      <c r="X1217" t="str">
        <f t="shared" si="132"/>
        <v>0VME</v>
      </c>
    </row>
    <row r="1218" spans="3:24" hidden="1" x14ac:dyDescent="0.2">
      <c r="C1218">
        <v>5007</v>
      </c>
      <c r="D1218" t="s">
        <v>199</v>
      </c>
      <c r="E1218" t="s">
        <v>200</v>
      </c>
      <c r="F1218" t="s">
        <v>375</v>
      </c>
      <c r="G1218" s="1">
        <v>41085</v>
      </c>
      <c r="H1218" t="s">
        <v>204</v>
      </c>
      <c r="I1218">
        <v>34</v>
      </c>
      <c r="J1218">
        <v>6.86</v>
      </c>
      <c r="K1218" s="36">
        <v>1680</v>
      </c>
      <c r="L1218" s="36">
        <v>0</v>
      </c>
      <c r="M1218">
        <v>0</v>
      </c>
      <c r="N1218" t="s">
        <v>453</v>
      </c>
      <c r="O1218" t="s">
        <v>453</v>
      </c>
      <c r="P1218" t="s">
        <v>473</v>
      </c>
      <c r="Q1218">
        <v>1</v>
      </c>
      <c r="R1218" s="116">
        <f t="shared" si="126"/>
        <v>1680</v>
      </c>
      <c r="S1218">
        <f t="shared" si="127"/>
        <v>11524.800000000001</v>
      </c>
      <c r="T1218" t="str">
        <f t="shared" si="128"/>
        <v>50074108530CME</v>
      </c>
      <c r="U1218" t="str">
        <f t="shared" si="129"/>
        <v>54108530CME</v>
      </c>
      <c r="V1218" t="str">
        <f t="shared" si="130"/>
        <v>541085TDCME</v>
      </c>
      <c r="W1218" t="str">
        <f t="shared" si="131"/>
        <v>500741085TDCME</v>
      </c>
      <c r="X1218" t="str">
        <f t="shared" si="132"/>
        <v>0CME</v>
      </c>
    </row>
    <row r="1219" spans="3:24" hidden="1" x14ac:dyDescent="0.2">
      <c r="C1219">
        <v>5007</v>
      </c>
      <c r="D1219" t="s">
        <v>199</v>
      </c>
      <c r="E1219" t="s">
        <v>200</v>
      </c>
      <c r="F1219" t="s">
        <v>290</v>
      </c>
      <c r="G1219" s="1">
        <v>41085</v>
      </c>
      <c r="H1219" t="s">
        <v>204</v>
      </c>
      <c r="I1219">
        <v>34</v>
      </c>
      <c r="J1219">
        <v>6.86</v>
      </c>
      <c r="K1219" s="36">
        <v>2290.0500000000002</v>
      </c>
      <c r="L1219" s="36">
        <v>0</v>
      </c>
      <c r="M1219">
        <v>0</v>
      </c>
      <c r="N1219" t="s">
        <v>453</v>
      </c>
      <c r="O1219" t="s">
        <v>453</v>
      </c>
      <c r="P1219" t="s">
        <v>473</v>
      </c>
      <c r="Q1219">
        <v>1</v>
      </c>
      <c r="R1219" s="116">
        <f t="shared" si="126"/>
        <v>2290.0500000000002</v>
      </c>
      <c r="S1219">
        <f t="shared" si="127"/>
        <v>15709.743000000002</v>
      </c>
      <c r="T1219" t="str">
        <f t="shared" si="128"/>
        <v>50074108530CME</v>
      </c>
      <c r="U1219" t="str">
        <f t="shared" si="129"/>
        <v>54108530CME</v>
      </c>
      <c r="V1219" t="str">
        <f t="shared" si="130"/>
        <v>541085TDCME</v>
      </c>
      <c r="W1219" t="str">
        <f t="shared" si="131"/>
        <v>500741085TDCME</v>
      </c>
      <c r="X1219" t="str">
        <f t="shared" si="132"/>
        <v>0CME</v>
      </c>
    </row>
    <row r="1220" spans="3:24" hidden="1" x14ac:dyDescent="0.2">
      <c r="C1220">
        <v>5007</v>
      </c>
      <c r="D1220" t="s">
        <v>199</v>
      </c>
      <c r="E1220" t="s">
        <v>200</v>
      </c>
      <c r="F1220" t="s">
        <v>275</v>
      </c>
      <c r="G1220" s="1">
        <v>41085</v>
      </c>
      <c r="H1220" t="s">
        <v>202</v>
      </c>
      <c r="I1220">
        <v>34</v>
      </c>
      <c r="J1220">
        <v>6.97</v>
      </c>
      <c r="K1220" s="36">
        <v>0</v>
      </c>
      <c r="L1220" s="36">
        <v>1477.27</v>
      </c>
      <c r="M1220">
        <v>0</v>
      </c>
      <c r="N1220" t="s">
        <v>453</v>
      </c>
      <c r="O1220" t="s">
        <v>453</v>
      </c>
      <c r="P1220" t="s">
        <v>495</v>
      </c>
      <c r="Q1220">
        <v>1</v>
      </c>
      <c r="R1220" s="116">
        <f t="shared" si="126"/>
        <v>1477.27</v>
      </c>
      <c r="S1220">
        <f t="shared" si="127"/>
        <v>10296.571899999999</v>
      </c>
      <c r="T1220" t="str">
        <f t="shared" si="128"/>
        <v>50074108530VME</v>
      </c>
      <c r="U1220" t="str">
        <f t="shared" si="129"/>
        <v>54108530VME</v>
      </c>
      <c r="V1220" t="str">
        <f t="shared" si="130"/>
        <v>541085TDVME</v>
      </c>
      <c r="W1220" t="str">
        <f t="shared" si="131"/>
        <v>500741085TDVME</v>
      </c>
      <c r="X1220" t="str">
        <f t="shared" si="132"/>
        <v>0VME</v>
      </c>
    </row>
    <row r="1221" spans="3:24" hidden="1" x14ac:dyDescent="0.2">
      <c r="C1221">
        <v>5007</v>
      </c>
      <c r="D1221" t="s">
        <v>199</v>
      </c>
      <c r="E1221" t="s">
        <v>200</v>
      </c>
      <c r="F1221" t="s">
        <v>283</v>
      </c>
      <c r="G1221" s="1">
        <v>41085</v>
      </c>
      <c r="H1221" t="s">
        <v>204</v>
      </c>
      <c r="I1221">
        <v>34</v>
      </c>
      <c r="J1221">
        <v>6.86</v>
      </c>
      <c r="K1221" s="36">
        <v>209.5</v>
      </c>
      <c r="L1221" s="36">
        <v>0</v>
      </c>
      <c r="M1221">
        <v>0</v>
      </c>
      <c r="N1221" t="s">
        <v>453</v>
      </c>
      <c r="O1221" t="s">
        <v>453</v>
      </c>
      <c r="P1221" t="s">
        <v>495</v>
      </c>
      <c r="Q1221">
        <v>1</v>
      </c>
      <c r="R1221" s="116">
        <f t="shared" si="126"/>
        <v>209.5</v>
      </c>
      <c r="S1221">
        <f t="shared" si="127"/>
        <v>1437.17</v>
      </c>
      <c r="T1221" t="str">
        <f t="shared" si="128"/>
        <v>50074108530CME</v>
      </c>
      <c r="U1221" t="str">
        <f t="shared" si="129"/>
        <v>54108530CME</v>
      </c>
      <c r="V1221" t="str">
        <f t="shared" si="130"/>
        <v>541085TDCME</v>
      </c>
      <c r="W1221" t="str">
        <f t="shared" si="131"/>
        <v>500741085TDCME</v>
      </c>
      <c r="X1221" t="str">
        <f t="shared" si="132"/>
        <v>0CME</v>
      </c>
    </row>
    <row r="1222" spans="3:24" hidden="1" x14ac:dyDescent="0.2">
      <c r="C1222">
        <v>5007</v>
      </c>
      <c r="D1222" t="s">
        <v>199</v>
      </c>
      <c r="E1222" t="s">
        <v>200</v>
      </c>
      <c r="F1222" t="s">
        <v>716</v>
      </c>
      <c r="G1222" s="1">
        <v>41085</v>
      </c>
      <c r="H1222" t="s">
        <v>202</v>
      </c>
      <c r="I1222">
        <v>34</v>
      </c>
      <c r="J1222">
        <v>6.97</v>
      </c>
      <c r="K1222" s="36">
        <v>0</v>
      </c>
      <c r="L1222" s="36">
        <v>10009.140600000001</v>
      </c>
      <c r="M1222">
        <v>0</v>
      </c>
      <c r="N1222" t="s">
        <v>473</v>
      </c>
      <c r="O1222" t="s">
        <v>473</v>
      </c>
      <c r="P1222" t="s">
        <v>198</v>
      </c>
      <c r="Q1222">
        <v>1</v>
      </c>
      <c r="R1222" s="116">
        <f t="shared" si="126"/>
        <v>10009.140600000001</v>
      </c>
      <c r="S1222">
        <f t="shared" si="127"/>
        <v>69763.709982</v>
      </c>
      <c r="T1222" t="str">
        <f t="shared" si="128"/>
        <v>50074108530VME</v>
      </c>
      <c r="U1222" t="str">
        <f t="shared" si="129"/>
        <v>54108530VME</v>
      </c>
      <c r="V1222" t="str">
        <f t="shared" si="130"/>
        <v>541085TDVME</v>
      </c>
      <c r="W1222" t="str">
        <f t="shared" si="131"/>
        <v>500741085TDVME</v>
      </c>
      <c r="X1222" t="str">
        <f t="shared" si="132"/>
        <v>0VME</v>
      </c>
    </row>
    <row r="1223" spans="3:24" hidden="1" x14ac:dyDescent="0.2">
      <c r="C1223">
        <v>5007</v>
      </c>
      <c r="D1223" t="s">
        <v>199</v>
      </c>
      <c r="E1223" t="s">
        <v>200</v>
      </c>
      <c r="F1223" t="s">
        <v>376</v>
      </c>
      <c r="G1223" s="1">
        <v>41085</v>
      </c>
      <c r="H1223" t="s">
        <v>204</v>
      </c>
      <c r="I1223">
        <v>34</v>
      </c>
      <c r="J1223">
        <v>6.86</v>
      </c>
      <c r="K1223" s="36">
        <v>1290</v>
      </c>
      <c r="L1223" s="36">
        <v>0</v>
      </c>
      <c r="M1223">
        <v>0</v>
      </c>
      <c r="N1223" t="s">
        <v>473</v>
      </c>
      <c r="O1223" t="s">
        <v>473</v>
      </c>
      <c r="P1223" t="s">
        <v>198</v>
      </c>
      <c r="Q1223">
        <v>1</v>
      </c>
      <c r="R1223" s="116">
        <f t="shared" si="126"/>
        <v>1290</v>
      </c>
      <c r="S1223">
        <f t="shared" si="127"/>
        <v>8849.4</v>
      </c>
      <c r="T1223" t="str">
        <f t="shared" si="128"/>
        <v>50074108530CME</v>
      </c>
      <c r="U1223" t="str">
        <f t="shared" si="129"/>
        <v>54108530CME</v>
      </c>
      <c r="V1223" t="str">
        <f t="shared" si="130"/>
        <v>541085TDCME</v>
      </c>
      <c r="W1223" t="str">
        <f t="shared" si="131"/>
        <v>500741085TDCME</v>
      </c>
      <c r="X1223" t="str">
        <f t="shared" si="132"/>
        <v>0CME</v>
      </c>
    </row>
    <row r="1224" spans="3:24" hidden="1" x14ac:dyDescent="0.2">
      <c r="C1224">
        <v>5007</v>
      </c>
      <c r="D1224" t="s">
        <v>199</v>
      </c>
      <c r="E1224" t="s">
        <v>200</v>
      </c>
      <c r="F1224" t="s">
        <v>214</v>
      </c>
      <c r="G1224" s="1">
        <v>41085</v>
      </c>
      <c r="H1224" t="s">
        <v>204</v>
      </c>
      <c r="I1224">
        <v>34</v>
      </c>
      <c r="J1224">
        <v>6.86</v>
      </c>
      <c r="K1224" s="36">
        <v>631.65</v>
      </c>
      <c r="L1224" s="36">
        <v>0</v>
      </c>
      <c r="M1224">
        <v>0</v>
      </c>
      <c r="N1224" t="s">
        <v>473</v>
      </c>
      <c r="O1224" t="s">
        <v>473</v>
      </c>
      <c r="P1224" t="s">
        <v>198</v>
      </c>
      <c r="Q1224">
        <v>1</v>
      </c>
      <c r="R1224" s="116">
        <f t="shared" ref="R1224:R1287" si="133">+L1224+K1224</f>
        <v>631.65</v>
      </c>
      <c r="S1224">
        <f t="shared" ref="S1224:S1287" si="134">+R1224*J1224</f>
        <v>4333.1189999999997</v>
      </c>
      <c r="T1224" t="str">
        <f t="shared" ref="T1224:T1287" si="135">+C1224&amp;G1224&amp;E1224&amp;H1224</f>
        <v>50074108530CME</v>
      </c>
      <c r="U1224" t="str">
        <f t="shared" ref="U1224:U1287" si="136">IF(C1224=10001,"4"&amp;G1224&amp;E1224&amp;H1224,LEFT(C1224,1)&amp;G1224&amp;E1224&amp;H1224)</f>
        <v>54108530CME</v>
      </c>
      <c r="V1224" t="str">
        <f t="shared" ref="V1224:V1287" si="137">+LEFT(C1224,1)&amp;G1224&amp;IF(OR(E1224="30",E1224="31",E1224="32"),"TD","")&amp;H1224</f>
        <v>541085TDCME</v>
      </c>
      <c r="W1224" t="str">
        <f t="shared" ref="W1224:W1287" si="138">C1224&amp;G1224&amp;IF(OR(E1224="30",E1224="31",E1224="32"),"TD","")&amp;H1224</f>
        <v>500741085TDCME</v>
      </c>
      <c r="X1224" t="str">
        <f t="shared" ref="X1224:X1287" si="139">M1224&amp;H1224</f>
        <v>0CME</v>
      </c>
    </row>
    <row r="1225" spans="3:24" hidden="1" x14ac:dyDescent="0.2">
      <c r="C1225">
        <v>5007</v>
      </c>
      <c r="D1225" t="s">
        <v>199</v>
      </c>
      <c r="E1225" t="s">
        <v>200</v>
      </c>
      <c r="F1225" t="s">
        <v>303</v>
      </c>
      <c r="G1225" s="1">
        <v>41085</v>
      </c>
      <c r="H1225" t="s">
        <v>204</v>
      </c>
      <c r="I1225">
        <v>34</v>
      </c>
      <c r="J1225">
        <v>6.86</v>
      </c>
      <c r="K1225" s="36">
        <v>200</v>
      </c>
      <c r="L1225" s="36">
        <v>0</v>
      </c>
      <c r="M1225">
        <v>0</v>
      </c>
      <c r="N1225" t="s">
        <v>473</v>
      </c>
      <c r="O1225" t="s">
        <v>473</v>
      </c>
      <c r="P1225" t="s">
        <v>198</v>
      </c>
      <c r="Q1225">
        <v>1</v>
      </c>
      <c r="R1225" s="116">
        <f t="shared" si="133"/>
        <v>200</v>
      </c>
      <c r="S1225">
        <f t="shared" si="134"/>
        <v>1372</v>
      </c>
      <c r="T1225" t="str">
        <f t="shared" si="135"/>
        <v>50074108530CME</v>
      </c>
      <c r="U1225" t="str">
        <f t="shared" si="136"/>
        <v>54108530CME</v>
      </c>
      <c r="V1225" t="str">
        <f t="shared" si="137"/>
        <v>541085TDCME</v>
      </c>
      <c r="W1225" t="str">
        <f t="shared" si="138"/>
        <v>500741085TDCME</v>
      </c>
      <c r="X1225" t="str">
        <f t="shared" si="139"/>
        <v>0CME</v>
      </c>
    </row>
    <row r="1226" spans="3:24" hidden="1" x14ac:dyDescent="0.2">
      <c r="C1226">
        <v>5007</v>
      </c>
      <c r="D1226" t="s">
        <v>199</v>
      </c>
      <c r="E1226" t="s">
        <v>200</v>
      </c>
      <c r="F1226" t="s">
        <v>277</v>
      </c>
      <c r="G1226" s="1">
        <v>41085</v>
      </c>
      <c r="H1226" t="s">
        <v>202</v>
      </c>
      <c r="I1226">
        <v>34</v>
      </c>
      <c r="J1226">
        <v>6.97</v>
      </c>
      <c r="K1226" s="36">
        <v>0</v>
      </c>
      <c r="L1226" s="36">
        <v>116.25</v>
      </c>
      <c r="M1226">
        <v>0</v>
      </c>
      <c r="N1226" t="s">
        <v>473</v>
      </c>
      <c r="O1226" t="s">
        <v>473</v>
      </c>
      <c r="P1226" t="s">
        <v>243</v>
      </c>
      <c r="Q1226">
        <v>1</v>
      </c>
      <c r="R1226" s="116">
        <f t="shared" si="133"/>
        <v>116.25</v>
      </c>
      <c r="S1226">
        <f t="shared" si="134"/>
        <v>810.26249999999993</v>
      </c>
      <c r="T1226" t="str">
        <f t="shared" si="135"/>
        <v>50074108530VME</v>
      </c>
      <c r="U1226" t="str">
        <f t="shared" si="136"/>
        <v>54108530VME</v>
      </c>
      <c r="V1226" t="str">
        <f t="shared" si="137"/>
        <v>541085TDVME</v>
      </c>
      <c r="W1226" t="str">
        <f t="shared" si="138"/>
        <v>500741085TDVME</v>
      </c>
      <c r="X1226" t="str">
        <f t="shared" si="139"/>
        <v>0VME</v>
      </c>
    </row>
    <row r="1227" spans="3:24" hidden="1" x14ac:dyDescent="0.2">
      <c r="C1227">
        <v>5007</v>
      </c>
      <c r="D1227" t="s">
        <v>199</v>
      </c>
      <c r="E1227" t="s">
        <v>200</v>
      </c>
      <c r="F1227" t="s">
        <v>377</v>
      </c>
      <c r="G1227" s="1">
        <v>41085</v>
      </c>
      <c r="H1227" t="s">
        <v>204</v>
      </c>
      <c r="I1227">
        <v>34</v>
      </c>
      <c r="J1227">
        <v>6.86</v>
      </c>
      <c r="K1227" s="36">
        <v>1800</v>
      </c>
      <c r="L1227" s="36">
        <v>0</v>
      </c>
      <c r="M1227">
        <v>0</v>
      </c>
      <c r="N1227" t="s">
        <v>473</v>
      </c>
      <c r="O1227" t="s">
        <v>473</v>
      </c>
      <c r="P1227" t="s">
        <v>243</v>
      </c>
      <c r="Q1227">
        <v>1</v>
      </c>
      <c r="R1227" s="116">
        <f t="shared" si="133"/>
        <v>1800</v>
      </c>
      <c r="S1227">
        <f t="shared" si="134"/>
        <v>12348</v>
      </c>
      <c r="T1227" t="str">
        <f t="shared" si="135"/>
        <v>50074108530CME</v>
      </c>
      <c r="U1227" t="str">
        <f t="shared" si="136"/>
        <v>54108530CME</v>
      </c>
      <c r="V1227" t="str">
        <f t="shared" si="137"/>
        <v>541085TDCME</v>
      </c>
      <c r="W1227" t="str">
        <f t="shared" si="138"/>
        <v>500741085TDCME</v>
      </c>
      <c r="X1227" t="str">
        <f t="shared" si="139"/>
        <v>0CME</v>
      </c>
    </row>
    <row r="1228" spans="3:24" hidden="1" x14ac:dyDescent="0.2">
      <c r="C1228">
        <v>5007</v>
      </c>
      <c r="D1228" t="s">
        <v>199</v>
      </c>
      <c r="E1228" t="s">
        <v>200</v>
      </c>
      <c r="F1228" t="s">
        <v>309</v>
      </c>
      <c r="G1228" s="1">
        <v>41085</v>
      </c>
      <c r="H1228" t="s">
        <v>204</v>
      </c>
      <c r="I1228">
        <v>34</v>
      </c>
      <c r="J1228">
        <v>6.86</v>
      </c>
      <c r="K1228" s="36">
        <v>500</v>
      </c>
      <c r="L1228" s="36">
        <v>0</v>
      </c>
      <c r="M1228">
        <v>0</v>
      </c>
      <c r="N1228" t="s">
        <v>473</v>
      </c>
      <c r="O1228" t="s">
        <v>473</v>
      </c>
      <c r="P1228" t="s">
        <v>243</v>
      </c>
      <c r="Q1228">
        <v>1</v>
      </c>
      <c r="R1228" s="116">
        <f t="shared" si="133"/>
        <v>500</v>
      </c>
      <c r="S1228">
        <f t="shared" si="134"/>
        <v>3430</v>
      </c>
      <c r="T1228" t="str">
        <f t="shared" si="135"/>
        <v>50074108530CME</v>
      </c>
      <c r="U1228" t="str">
        <f t="shared" si="136"/>
        <v>54108530CME</v>
      </c>
      <c r="V1228" t="str">
        <f t="shared" si="137"/>
        <v>541085TDCME</v>
      </c>
      <c r="W1228" t="str">
        <f t="shared" si="138"/>
        <v>500741085TDCME</v>
      </c>
      <c r="X1228" t="str">
        <f t="shared" si="139"/>
        <v>0CME</v>
      </c>
    </row>
    <row r="1229" spans="3:24" hidden="1" x14ac:dyDescent="0.2">
      <c r="C1229">
        <v>5007</v>
      </c>
      <c r="D1229" t="s">
        <v>199</v>
      </c>
      <c r="E1229" t="s">
        <v>200</v>
      </c>
      <c r="F1229" t="s">
        <v>380</v>
      </c>
      <c r="G1229" s="1">
        <v>41085</v>
      </c>
      <c r="H1229" t="s">
        <v>204</v>
      </c>
      <c r="I1229">
        <v>34</v>
      </c>
      <c r="J1229">
        <v>6.86</v>
      </c>
      <c r="K1229" s="36">
        <v>680</v>
      </c>
      <c r="L1229" s="36">
        <v>0</v>
      </c>
      <c r="M1229">
        <v>0</v>
      </c>
      <c r="N1229" t="s">
        <v>473</v>
      </c>
      <c r="O1229" t="s">
        <v>473</v>
      </c>
      <c r="P1229" t="s">
        <v>348</v>
      </c>
      <c r="Q1229">
        <v>1</v>
      </c>
      <c r="R1229" s="116">
        <f t="shared" si="133"/>
        <v>680</v>
      </c>
      <c r="S1229">
        <f t="shared" si="134"/>
        <v>4664.8</v>
      </c>
      <c r="T1229" t="str">
        <f t="shared" si="135"/>
        <v>50074108530CME</v>
      </c>
      <c r="U1229" t="str">
        <f t="shared" si="136"/>
        <v>54108530CME</v>
      </c>
      <c r="V1229" t="str">
        <f t="shared" si="137"/>
        <v>541085TDCME</v>
      </c>
      <c r="W1229" t="str">
        <f t="shared" si="138"/>
        <v>500741085TDCME</v>
      </c>
      <c r="X1229" t="str">
        <f t="shared" si="139"/>
        <v>0CME</v>
      </c>
    </row>
    <row r="1230" spans="3:24" hidden="1" x14ac:dyDescent="0.2">
      <c r="C1230">
        <v>5007</v>
      </c>
      <c r="D1230" t="s">
        <v>199</v>
      </c>
      <c r="E1230" t="s">
        <v>200</v>
      </c>
      <c r="F1230" t="s">
        <v>355</v>
      </c>
      <c r="G1230" s="1">
        <v>41085</v>
      </c>
      <c r="H1230" t="s">
        <v>202</v>
      </c>
      <c r="I1230">
        <v>34</v>
      </c>
      <c r="J1230">
        <v>6.97</v>
      </c>
      <c r="K1230" s="36">
        <v>0</v>
      </c>
      <c r="L1230" s="36">
        <v>485.98</v>
      </c>
      <c r="M1230">
        <v>0</v>
      </c>
      <c r="N1230" t="s">
        <v>473</v>
      </c>
      <c r="O1230" t="s">
        <v>473</v>
      </c>
      <c r="P1230" t="s">
        <v>430</v>
      </c>
      <c r="Q1230">
        <v>1</v>
      </c>
      <c r="R1230" s="116">
        <f t="shared" si="133"/>
        <v>485.98</v>
      </c>
      <c r="S1230">
        <f t="shared" si="134"/>
        <v>3387.2806</v>
      </c>
      <c r="T1230" t="str">
        <f t="shared" si="135"/>
        <v>50074108530VME</v>
      </c>
      <c r="U1230" t="str">
        <f t="shared" si="136"/>
        <v>54108530VME</v>
      </c>
      <c r="V1230" t="str">
        <f t="shared" si="137"/>
        <v>541085TDVME</v>
      </c>
      <c r="W1230" t="str">
        <f t="shared" si="138"/>
        <v>500741085TDVME</v>
      </c>
      <c r="X1230" t="str">
        <f t="shared" si="139"/>
        <v>0VME</v>
      </c>
    </row>
    <row r="1231" spans="3:24" hidden="1" x14ac:dyDescent="0.2">
      <c r="C1231">
        <v>5007</v>
      </c>
      <c r="D1231" t="s">
        <v>199</v>
      </c>
      <c r="E1231" t="s">
        <v>200</v>
      </c>
      <c r="F1231" t="s">
        <v>378</v>
      </c>
      <c r="G1231" s="1">
        <v>41085</v>
      </c>
      <c r="H1231" t="s">
        <v>204</v>
      </c>
      <c r="I1231">
        <v>34</v>
      </c>
      <c r="J1231">
        <v>6.86</v>
      </c>
      <c r="K1231" s="36">
        <v>120</v>
      </c>
      <c r="L1231" s="36">
        <v>0</v>
      </c>
      <c r="M1231">
        <v>0</v>
      </c>
      <c r="N1231" t="s">
        <v>473</v>
      </c>
      <c r="O1231" t="s">
        <v>473</v>
      </c>
      <c r="P1231" t="s">
        <v>430</v>
      </c>
      <c r="Q1231">
        <v>1</v>
      </c>
      <c r="R1231" s="116">
        <f t="shared" si="133"/>
        <v>120</v>
      </c>
      <c r="S1231">
        <f t="shared" si="134"/>
        <v>823.2</v>
      </c>
      <c r="T1231" t="str">
        <f t="shared" si="135"/>
        <v>50074108530CME</v>
      </c>
      <c r="U1231" t="str">
        <f t="shared" si="136"/>
        <v>54108530CME</v>
      </c>
      <c r="V1231" t="str">
        <f t="shared" si="137"/>
        <v>541085TDCME</v>
      </c>
      <c r="W1231" t="str">
        <f t="shared" si="138"/>
        <v>500741085TDCME</v>
      </c>
      <c r="X1231" t="str">
        <f t="shared" si="139"/>
        <v>0CME</v>
      </c>
    </row>
    <row r="1232" spans="3:24" hidden="1" x14ac:dyDescent="0.2">
      <c r="C1232">
        <v>5007</v>
      </c>
      <c r="D1232" t="s">
        <v>199</v>
      </c>
      <c r="E1232" t="s">
        <v>200</v>
      </c>
      <c r="F1232" t="s">
        <v>284</v>
      </c>
      <c r="G1232" s="1">
        <v>41085</v>
      </c>
      <c r="H1232" t="s">
        <v>204</v>
      </c>
      <c r="I1232">
        <v>34</v>
      </c>
      <c r="J1232">
        <v>6.86</v>
      </c>
      <c r="K1232" s="36">
        <v>4460</v>
      </c>
      <c r="L1232" s="36">
        <v>0</v>
      </c>
      <c r="M1232">
        <v>0</v>
      </c>
      <c r="N1232" t="s">
        <v>473</v>
      </c>
      <c r="O1232" t="s">
        <v>473</v>
      </c>
      <c r="P1232" t="s">
        <v>430</v>
      </c>
      <c r="Q1232">
        <v>1</v>
      </c>
      <c r="R1232" s="116">
        <f t="shared" si="133"/>
        <v>4460</v>
      </c>
      <c r="S1232">
        <f t="shared" si="134"/>
        <v>30595.600000000002</v>
      </c>
      <c r="T1232" t="str">
        <f t="shared" si="135"/>
        <v>50074108530CME</v>
      </c>
      <c r="U1232" t="str">
        <f t="shared" si="136"/>
        <v>54108530CME</v>
      </c>
      <c r="V1232" t="str">
        <f t="shared" si="137"/>
        <v>541085TDCME</v>
      </c>
      <c r="W1232" t="str">
        <f t="shared" si="138"/>
        <v>500741085TDCME</v>
      </c>
      <c r="X1232" t="str">
        <f t="shared" si="139"/>
        <v>0CME</v>
      </c>
    </row>
    <row r="1233" spans="3:24" hidden="1" x14ac:dyDescent="0.2">
      <c r="C1233">
        <v>5007</v>
      </c>
      <c r="D1233" t="s">
        <v>199</v>
      </c>
      <c r="E1233" t="s">
        <v>200</v>
      </c>
      <c r="F1233" t="s">
        <v>244</v>
      </c>
      <c r="G1233" s="1">
        <v>41085</v>
      </c>
      <c r="H1233" t="s">
        <v>202</v>
      </c>
      <c r="I1233">
        <v>34</v>
      </c>
      <c r="J1233">
        <v>6.97</v>
      </c>
      <c r="K1233" s="36">
        <v>0</v>
      </c>
      <c r="L1233" s="36">
        <v>185.91</v>
      </c>
      <c r="M1233">
        <v>0</v>
      </c>
      <c r="N1233" t="s">
        <v>473</v>
      </c>
      <c r="O1233" t="s">
        <v>473</v>
      </c>
      <c r="P1233" t="s">
        <v>453</v>
      </c>
      <c r="Q1233">
        <v>1</v>
      </c>
      <c r="R1233" s="116">
        <f t="shared" si="133"/>
        <v>185.91</v>
      </c>
      <c r="S1233">
        <f t="shared" si="134"/>
        <v>1295.7927</v>
      </c>
      <c r="T1233" t="str">
        <f t="shared" si="135"/>
        <v>50074108530VME</v>
      </c>
      <c r="U1233" t="str">
        <f t="shared" si="136"/>
        <v>54108530VME</v>
      </c>
      <c r="V1233" t="str">
        <f t="shared" si="137"/>
        <v>541085TDVME</v>
      </c>
      <c r="W1233" t="str">
        <f t="shared" si="138"/>
        <v>500741085TDVME</v>
      </c>
      <c r="X1233" t="str">
        <f t="shared" si="139"/>
        <v>0VME</v>
      </c>
    </row>
    <row r="1234" spans="3:24" hidden="1" x14ac:dyDescent="0.2">
      <c r="C1234">
        <v>5007</v>
      </c>
      <c r="D1234" t="s">
        <v>199</v>
      </c>
      <c r="E1234" t="s">
        <v>200</v>
      </c>
      <c r="F1234" t="s">
        <v>379</v>
      </c>
      <c r="G1234" s="1">
        <v>41085</v>
      </c>
      <c r="H1234" t="s">
        <v>204</v>
      </c>
      <c r="I1234">
        <v>34</v>
      </c>
      <c r="J1234">
        <v>6.86</v>
      </c>
      <c r="K1234" s="36">
        <v>4380</v>
      </c>
      <c r="L1234" s="36">
        <v>0</v>
      </c>
      <c r="M1234">
        <v>0</v>
      </c>
      <c r="N1234" t="s">
        <v>473</v>
      </c>
      <c r="O1234" t="s">
        <v>473</v>
      </c>
      <c r="P1234" t="s">
        <v>453</v>
      </c>
      <c r="Q1234">
        <v>1</v>
      </c>
      <c r="R1234" s="116">
        <f t="shared" si="133"/>
        <v>4380</v>
      </c>
      <c r="S1234">
        <f t="shared" si="134"/>
        <v>30046.800000000003</v>
      </c>
      <c r="T1234" t="str">
        <f t="shared" si="135"/>
        <v>50074108530CME</v>
      </c>
      <c r="U1234" t="str">
        <f t="shared" si="136"/>
        <v>54108530CME</v>
      </c>
      <c r="V1234" t="str">
        <f t="shared" si="137"/>
        <v>541085TDCME</v>
      </c>
      <c r="W1234" t="str">
        <f t="shared" si="138"/>
        <v>500741085TDCME</v>
      </c>
      <c r="X1234" t="str">
        <f t="shared" si="139"/>
        <v>0CME</v>
      </c>
    </row>
    <row r="1235" spans="3:24" hidden="1" x14ac:dyDescent="0.2">
      <c r="C1235">
        <v>5007</v>
      </c>
      <c r="D1235" t="s">
        <v>199</v>
      </c>
      <c r="E1235" t="s">
        <v>200</v>
      </c>
      <c r="F1235" t="s">
        <v>285</v>
      </c>
      <c r="G1235" s="1">
        <v>41085</v>
      </c>
      <c r="H1235" t="s">
        <v>204</v>
      </c>
      <c r="I1235">
        <v>34</v>
      </c>
      <c r="J1235">
        <v>6.86</v>
      </c>
      <c r="K1235" s="36">
        <v>91.8</v>
      </c>
      <c r="L1235" s="36">
        <v>0</v>
      </c>
      <c r="M1235">
        <v>0</v>
      </c>
      <c r="N1235" t="s">
        <v>473</v>
      </c>
      <c r="O1235" t="s">
        <v>473</v>
      </c>
      <c r="P1235" t="s">
        <v>453</v>
      </c>
      <c r="Q1235">
        <v>1</v>
      </c>
      <c r="R1235" s="116">
        <f t="shared" si="133"/>
        <v>91.8</v>
      </c>
      <c r="S1235">
        <f t="shared" si="134"/>
        <v>629.74800000000005</v>
      </c>
      <c r="T1235" t="str">
        <f t="shared" si="135"/>
        <v>50074108530CME</v>
      </c>
      <c r="U1235" t="str">
        <f t="shared" si="136"/>
        <v>54108530CME</v>
      </c>
      <c r="V1235" t="str">
        <f t="shared" si="137"/>
        <v>541085TDCME</v>
      </c>
      <c r="W1235" t="str">
        <f t="shared" si="138"/>
        <v>500741085TDCME</v>
      </c>
      <c r="X1235" t="str">
        <f t="shared" si="139"/>
        <v>0CME</v>
      </c>
    </row>
    <row r="1236" spans="3:24" hidden="1" x14ac:dyDescent="0.2">
      <c r="C1236">
        <v>5007</v>
      </c>
      <c r="D1236" t="s">
        <v>199</v>
      </c>
      <c r="E1236" t="s">
        <v>200</v>
      </c>
      <c r="F1236" t="s">
        <v>251</v>
      </c>
      <c r="G1236" s="1">
        <v>41085</v>
      </c>
      <c r="H1236" t="s">
        <v>202</v>
      </c>
      <c r="I1236">
        <v>34</v>
      </c>
      <c r="J1236">
        <v>6.97</v>
      </c>
      <c r="K1236" s="36">
        <v>0</v>
      </c>
      <c r="L1236" s="36">
        <v>86.08</v>
      </c>
      <c r="M1236">
        <v>0</v>
      </c>
      <c r="N1236" t="s">
        <v>495</v>
      </c>
      <c r="O1236" t="s">
        <v>495</v>
      </c>
      <c r="P1236" t="s">
        <v>198</v>
      </c>
      <c r="Q1236">
        <v>1</v>
      </c>
      <c r="R1236" s="116">
        <f t="shared" si="133"/>
        <v>86.08</v>
      </c>
      <c r="S1236">
        <f t="shared" si="134"/>
        <v>599.97759999999994</v>
      </c>
      <c r="T1236" t="str">
        <f t="shared" si="135"/>
        <v>50074108530VME</v>
      </c>
      <c r="U1236" t="str">
        <f t="shared" si="136"/>
        <v>54108530VME</v>
      </c>
      <c r="V1236" t="str">
        <f t="shared" si="137"/>
        <v>541085TDVME</v>
      </c>
      <c r="W1236" t="str">
        <f t="shared" si="138"/>
        <v>500741085TDVME</v>
      </c>
      <c r="X1236" t="str">
        <f t="shared" si="139"/>
        <v>0VME</v>
      </c>
    </row>
    <row r="1237" spans="3:24" hidden="1" x14ac:dyDescent="0.2">
      <c r="C1237">
        <v>5007</v>
      </c>
      <c r="D1237" t="s">
        <v>199</v>
      </c>
      <c r="E1237" t="s">
        <v>200</v>
      </c>
      <c r="F1237" t="s">
        <v>252</v>
      </c>
      <c r="G1237" s="1">
        <v>41085</v>
      </c>
      <c r="H1237" t="s">
        <v>202</v>
      </c>
      <c r="I1237">
        <v>34</v>
      </c>
      <c r="J1237">
        <v>6.97</v>
      </c>
      <c r="K1237" s="36">
        <v>0</v>
      </c>
      <c r="L1237" s="36">
        <v>2.1520000000000001</v>
      </c>
      <c r="M1237">
        <v>0</v>
      </c>
      <c r="N1237" t="s">
        <v>495</v>
      </c>
      <c r="O1237" t="s">
        <v>495</v>
      </c>
      <c r="P1237" t="s">
        <v>198</v>
      </c>
      <c r="Q1237">
        <v>1</v>
      </c>
      <c r="R1237" s="116">
        <f t="shared" si="133"/>
        <v>2.1520000000000001</v>
      </c>
      <c r="S1237">
        <f t="shared" si="134"/>
        <v>14.99944</v>
      </c>
      <c r="T1237" t="str">
        <f t="shared" si="135"/>
        <v>50074108530VME</v>
      </c>
      <c r="U1237" t="str">
        <f t="shared" si="136"/>
        <v>54108530VME</v>
      </c>
      <c r="V1237" t="str">
        <f t="shared" si="137"/>
        <v>541085TDVME</v>
      </c>
      <c r="W1237" t="str">
        <f t="shared" si="138"/>
        <v>500741085TDVME</v>
      </c>
      <c r="X1237" t="str">
        <f t="shared" si="139"/>
        <v>0VME</v>
      </c>
    </row>
    <row r="1238" spans="3:24" hidden="1" x14ac:dyDescent="0.2">
      <c r="C1238">
        <v>5007</v>
      </c>
      <c r="D1238" t="s">
        <v>199</v>
      </c>
      <c r="E1238" t="s">
        <v>200</v>
      </c>
      <c r="F1238" t="s">
        <v>273</v>
      </c>
      <c r="G1238" s="1">
        <v>41085</v>
      </c>
      <c r="H1238" t="s">
        <v>202</v>
      </c>
      <c r="I1238">
        <v>34</v>
      </c>
      <c r="J1238">
        <v>6.97</v>
      </c>
      <c r="K1238" s="36">
        <v>0</v>
      </c>
      <c r="L1238" s="36">
        <v>366.32</v>
      </c>
      <c r="M1238">
        <v>0</v>
      </c>
      <c r="N1238" t="s">
        <v>495</v>
      </c>
      <c r="O1238" t="s">
        <v>495</v>
      </c>
      <c r="P1238" t="s">
        <v>198</v>
      </c>
      <c r="Q1238">
        <v>1</v>
      </c>
      <c r="R1238" s="116">
        <f t="shared" si="133"/>
        <v>366.32</v>
      </c>
      <c r="S1238">
        <f t="shared" si="134"/>
        <v>2553.2503999999999</v>
      </c>
      <c r="T1238" t="str">
        <f t="shared" si="135"/>
        <v>50074108530VME</v>
      </c>
      <c r="U1238" t="str">
        <f t="shared" si="136"/>
        <v>54108530VME</v>
      </c>
      <c r="V1238" t="str">
        <f t="shared" si="137"/>
        <v>541085TDVME</v>
      </c>
      <c r="W1238" t="str">
        <f t="shared" si="138"/>
        <v>500741085TDVME</v>
      </c>
      <c r="X1238" t="str">
        <f t="shared" si="139"/>
        <v>0VME</v>
      </c>
    </row>
    <row r="1239" spans="3:24" hidden="1" x14ac:dyDescent="0.2">
      <c r="C1239">
        <v>5007</v>
      </c>
      <c r="D1239" t="s">
        <v>199</v>
      </c>
      <c r="E1239" t="s">
        <v>200</v>
      </c>
      <c r="F1239" t="s">
        <v>274</v>
      </c>
      <c r="G1239" s="1">
        <v>41085</v>
      </c>
      <c r="H1239" t="s">
        <v>202</v>
      </c>
      <c r="I1239">
        <v>34</v>
      </c>
      <c r="J1239">
        <v>6.97</v>
      </c>
      <c r="K1239" s="36">
        <v>0</v>
      </c>
      <c r="L1239" s="36">
        <v>5001.8</v>
      </c>
      <c r="M1239">
        <v>0</v>
      </c>
      <c r="N1239" t="s">
        <v>495</v>
      </c>
      <c r="O1239" t="s">
        <v>495</v>
      </c>
      <c r="P1239" t="s">
        <v>198</v>
      </c>
      <c r="Q1239">
        <v>1</v>
      </c>
      <c r="R1239" s="116">
        <f t="shared" si="133"/>
        <v>5001.8</v>
      </c>
      <c r="S1239">
        <f t="shared" si="134"/>
        <v>34862.546000000002</v>
      </c>
      <c r="T1239" t="str">
        <f t="shared" si="135"/>
        <v>50074108530VME</v>
      </c>
      <c r="U1239" t="str">
        <f t="shared" si="136"/>
        <v>54108530VME</v>
      </c>
      <c r="V1239" t="str">
        <f t="shared" si="137"/>
        <v>541085TDVME</v>
      </c>
      <c r="W1239" t="str">
        <f t="shared" si="138"/>
        <v>500741085TDVME</v>
      </c>
      <c r="X1239" t="str">
        <f t="shared" si="139"/>
        <v>0VME</v>
      </c>
    </row>
    <row r="1240" spans="3:24" hidden="1" x14ac:dyDescent="0.2">
      <c r="C1240">
        <v>5007</v>
      </c>
      <c r="D1240" t="s">
        <v>199</v>
      </c>
      <c r="E1240" t="s">
        <v>200</v>
      </c>
      <c r="F1240" t="s">
        <v>381</v>
      </c>
      <c r="G1240" s="1">
        <v>41085</v>
      </c>
      <c r="H1240" t="s">
        <v>204</v>
      </c>
      <c r="I1240">
        <v>34</v>
      </c>
      <c r="J1240">
        <v>6.86</v>
      </c>
      <c r="K1240" s="36">
        <v>64806</v>
      </c>
      <c r="L1240" s="36">
        <v>0</v>
      </c>
      <c r="M1240">
        <v>0</v>
      </c>
      <c r="N1240" t="s">
        <v>495</v>
      </c>
      <c r="O1240" t="s">
        <v>495</v>
      </c>
      <c r="P1240" t="s">
        <v>198</v>
      </c>
      <c r="Q1240">
        <v>1</v>
      </c>
      <c r="R1240" s="116">
        <f t="shared" si="133"/>
        <v>64806</v>
      </c>
      <c r="S1240">
        <f t="shared" si="134"/>
        <v>444569.16000000003</v>
      </c>
      <c r="T1240" t="str">
        <f t="shared" si="135"/>
        <v>50074108530CME</v>
      </c>
      <c r="U1240" t="str">
        <f t="shared" si="136"/>
        <v>54108530CME</v>
      </c>
      <c r="V1240" t="str">
        <f t="shared" si="137"/>
        <v>541085TDCME</v>
      </c>
      <c r="W1240" t="str">
        <f t="shared" si="138"/>
        <v>500741085TDCME</v>
      </c>
      <c r="X1240" t="str">
        <f t="shared" si="139"/>
        <v>0CME</v>
      </c>
    </row>
    <row r="1241" spans="3:24" hidden="1" x14ac:dyDescent="0.2">
      <c r="C1241">
        <v>5007</v>
      </c>
      <c r="D1241" t="s">
        <v>199</v>
      </c>
      <c r="E1241" t="s">
        <v>200</v>
      </c>
      <c r="F1241" t="s">
        <v>382</v>
      </c>
      <c r="G1241" s="1">
        <v>41085</v>
      </c>
      <c r="H1241" t="s">
        <v>204</v>
      </c>
      <c r="I1241">
        <v>34</v>
      </c>
      <c r="J1241">
        <v>6.86</v>
      </c>
      <c r="K1241" s="36">
        <v>860</v>
      </c>
      <c r="L1241" s="36">
        <v>0</v>
      </c>
      <c r="M1241">
        <v>0</v>
      </c>
      <c r="N1241" t="s">
        <v>495</v>
      </c>
      <c r="O1241" t="s">
        <v>495</v>
      </c>
      <c r="P1241" t="s">
        <v>198</v>
      </c>
      <c r="Q1241">
        <v>1</v>
      </c>
      <c r="R1241" s="116">
        <f t="shared" si="133"/>
        <v>860</v>
      </c>
      <c r="S1241">
        <f t="shared" si="134"/>
        <v>5899.6</v>
      </c>
      <c r="T1241" t="str">
        <f t="shared" si="135"/>
        <v>50074108530CME</v>
      </c>
      <c r="U1241" t="str">
        <f t="shared" si="136"/>
        <v>54108530CME</v>
      </c>
      <c r="V1241" t="str">
        <f t="shared" si="137"/>
        <v>541085TDCME</v>
      </c>
      <c r="W1241" t="str">
        <f t="shared" si="138"/>
        <v>500741085TDCME</v>
      </c>
      <c r="X1241" t="str">
        <f t="shared" si="139"/>
        <v>0CME</v>
      </c>
    </row>
    <row r="1242" spans="3:24" hidden="1" x14ac:dyDescent="0.2">
      <c r="C1242">
        <v>5007</v>
      </c>
      <c r="D1242" t="s">
        <v>199</v>
      </c>
      <c r="E1242" t="s">
        <v>200</v>
      </c>
      <c r="F1242" t="s">
        <v>383</v>
      </c>
      <c r="G1242" s="1">
        <v>41085</v>
      </c>
      <c r="H1242" t="s">
        <v>204</v>
      </c>
      <c r="I1242">
        <v>34</v>
      </c>
      <c r="J1242">
        <v>6.86</v>
      </c>
      <c r="K1242" s="36">
        <v>400</v>
      </c>
      <c r="L1242" s="36">
        <v>0</v>
      </c>
      <c r="M1242">
        <v>0</v>
      </c>
      <c r="N1242" t="s">
        <v>495</v>
      </c>
      <c r="O1242" t="s">
        <v>495</v>
      </c>
      <c r="P1242" t="s">
        <v>198</v>
      </c>
      <c r="Q1242">
        <v>1</v>
      </c>
      <c r="R1242" s="116">
        <f t="shared" si="133"/>
        <v>400</v>
      </c>
      <c r="S1242">
        <f t="shared" si="134"/>
        <v>2744</v>
      </c>
      <c r="T1242" t="str">
        <f t="shared" si="135"/>
        <v>50074108530CME</v>
      </c>
      <c r="U1242" t="str">
        <f t="shared" si="136"/>
        <v>54108530CME</v>
      </c>
      <c r="V1242" t="str">
        <f t="shared" si="137"/>
        <v>541085TDCME</v>
      </c>
      <c r="W1242" t="str">
        <f t="shared" si="138"/>
        <v>500741085TDCME</v>
      </c>
      <c r="X1242" t="str">
        <f t="shared" si="139"/>
        <v>0CME</v>
      </c>
    </row>
    <row r="1243" spans="3:24" hidden="1" x14ac:dyDescent="0.2">
      <c r="C1243">
        <v>5007</v>
      </c>
      <c r="D1243" t="s">
        <v>199</v>
      </c>
      <c r="E1243" t="s">
        <v>200</v>
      </c>
      <c r="F1243" t="s">
        <v>388</v>
      </c>
      <c r="G1243" s="1">
        <v>41085</v>
      </c>
      <c r="H1243" t="s">
        <v>204</v>
      </c>
      <c r="I1243">
        <v>34</v>
      </c>
      <c r="J1243">
        <v>6.86</v>
      </c>
      <c r="K1243" s="36">
        <v>3720</v>
      </c>
      <c r="L1243" s="36">
        <v>0</v>
      </c>
      <c r="M1243">
        <v>0</v>
      </c>
      <c r="N1243" t="s">
        <v>495</v>
      </c>
      <c r="O1243" t="s">
        <v>495</v>
      </c>
      <c r="P1243" t="s">
        <v>198</v>
      </c>
      <c r="Q1243">
        <v>1</v>
      </c>
      <c r="R1243" s="116">
        <f t="shared" si="133"/>
        <v>3720</v>
      </c>
      <c r="S1243">
        <f t="shared" si="134"/>
        <v>25519.200000000001</v>
      </c>
      <c r="T1243" t="str">
        <f t="shared" si="135"/>
        <v>50074108530CME</v>
      </c>
      <c r="U1243" t="str">
        <f t="shared" si="136"/>
        <v>54108530CME</v>
      </c>
      <c r="V1243" t="str">
        <f t="shared" si="137"/>
        <v>541085TDCME</v>
      </c>
      <c r="W1243" t="str">
        <f t="shared" si="138"/>
        <v>500741085TDCME</v>
      </c>
      <c r="X1243" t="str">
        <f t="shared" si="139"/>
        <v>0CME</v>
      </c>
    </row>
    <row r="1244" spans="3:24" hidden="1" x14ac:dyDescent="0.2">
      <c r="C1244">
        <v>5007</v>
      </c>
      <c r="D1244" t="s">
        <v>199</v>
      </c>
      <c r="E1244" t="s">
        <v>200</v>
      </c>
      <c r="F1244" t="s">
        <v>213</v>
      </c>
      <c r="G1244" s="1">
        <v>41085</v>
      </c>
      <c r="H1244" t="s">
        <v>204</v>
      </c>
      <c r="I1244">
        <v>34</v>
      </c>
      <c r="J1244">
        <v>6.86</v>
      </c>
      <c r="K1244" s="36">
        <v>1930.9794999999999</v>
      </c>
      <c r="L1244" s="36">
        <v>0</v>
      </c>
      <c r="M1244">
        <v>0</v>
      </c>
      <c r="N1244" t="s">
        <v>495</v>
      </c>
      <c r="O1244" t="s">
        <v>495</v>
      </c>
      <c r="P1244" t="s">
        <v>198</v>
      </c>
      <c r="Q1244">
        <v>1</v>
      </c>
      <c r="R1244" s="116">
        <f t="shared" si="133"/>
        <v>1930.9794999999999</v>
      </c>
      <c r="S1244">
        <f t="shared" si="134"/>
        <v>13246.51937</v>
      </c>
      <c r="T1244" t="str">
        <f t="shared" si="135"/>
        <v>50074108530CME</v>
      </c>
      <c r="U1244" t="str">
        <f t="shared" si="136"/>
        <v>54108530CME</v>
      </c>
      <c r="V1244" t="str">
        <f t="shared" si="137"/>
        <v>541085TDCME</v>
      </c>
      <c r="W1244" t="str">
        <f t="shared" si="138"/>
        <v>500741085TDCME</v>
      </c>
      <c r="X1244" t="str">
        <f t="shared" si="139"/>
        <v>0CME</v>
      </c>
    </row>
    <row r="1245" spans="3:24" hidden="1" x14ac:dyDescent="0.2">
      <c r="C1245">
        <v>5007</v>
      </c>
      <c r="D1245" t="s">
        <v>199</v>
      </c>
      <c r="E1245" t="s">
        <v>200</v>
      </c>
      <c r="F1245" t="s">
        <v>398</v>
      </c>
      <c r="G1245" s="1">
        <v>41085</v>
      </c>
      <c r="H1245" t="s">
        <v>202</v>
      </c>
      <c r="I1245">
        <v>34</v>
      </c>
      <c r="J1245">
        <v>6.97</v>
      </c>
      <c r="K1245" s="36">
        <v>0</v>
      </c>
      <c r="L1245" s="36">
        <v>28.7</v>
      </c>
      <c r="M1245">
        <v>0</v>
      </c>
      <c r="N1245" t="s">
        <v>495</v>
      </c>
      <c r="O1245" t="s">
        <v>495</v>
      </c>
      <c r="P1245" t="s">
        <v>198</v>
      </c>
      <c r="Q1245">
        <v>1</v>
      </c>
      <c r="R1245" s="116">
        <f t="shared" si="133"/>
        <v>28.7</v>
      </c>
      <c r="S1245">
        <f t="shared" si="134"/>
        <v>200.03899999999999</v>
      </c>
      <c r="T1245" t="str">
        <f t="shared" si="135"/>
        <v>50074108530VME</v>
      </c>
      <c r="U1245" t="str">
        <f t="shared" si="136"/>
        <v>54108530VME</v>
      </c>
      <c r="V1245" t="str">
        <f t="shared" si="137"/>
        <v>541085TDVME</v>
      </c>
      <c r="W1245" t="str">
        <f t="shared" si="138"/>
        <v>500741085TDVME</v>
      </c>
      <c r="X1245" t="str">
        <f t="shared" si="139"/>
        <v>0VME</v>
      </c>
    </row>
    <row r="1246" spans="3:24" hidden="1" x14ac:dyDescent="0.2">
      <c r="C1246">
        <v>5007</v>
      </c>
      <c r="D1246" t="s">
        <v>199</v>
      </c>
      <c r="E1246" t="s">
        <v>200</v>
      </c>
      <c r="F1246" t="s">
        <v>231</v>
      </c>
      <c r="G1246" s="1">
        <v>41085</v>
      </c>
      <c r="H1246" t="s">
        <v>204</v>
      </c>
      <c r="I1246">
        <v>34</v>
      </c>
      <c r="J1246">
        <v>6.86</v>
      </c>
      <c r="K1246" s="36">
        <v>2039</v>
      </c>
      <c r="L1246" s="36">
        <v>0</v>
      </c>
      <c r="M1246">
        <v>0</v>
      </c>
      <c r="N1246" t="s">
        <v>495</v>
      </c>
      <c r="O1246" t="s">
        <v>495</v>
      </c>
      <c r="P1246" t="s">
        <v>198</v>
      </c>
      <c r="Q1246">
        <v>1</v>
      </c>
      <c r="R1246" s="116">
        <f t="shared" si="133"/>
        <v>2039</v>
      </c>
      <c r="S1246">
        <f t="shared" si="134"/>
        <v>13987.54</v>
      </c>
      <c r="T1246" t="str">
        <f t="shared" si="135"/>
        <v>50074108530CME</v>
      </c>
      <c r="U1246" t="str">
        <f t="shared" si="136"/>
        <v>54108530CME</v>
      </c>
      <c r="V1246" t="str">
        <f t="shared" si="137"/>
        <v>541085TDCME</v>
      </c>
      <c r="W1246" t="str">
        <f t="shared" si="138"/>
        <v>500741085TDCME</v>
      </c>
      <c r="X1246" t="str">
        <f t="shared" si="139"/>
        <v>0CME</v>
      </c>
    </row>
    <row r="1247" spans="3:24" hidden="1" x14ac:dyDescent="0.2">
      <c r="C1247">
        <v>5007</v>
      </c>
      <c r="D1247" t="s">
        <v>199</v>
      </c>
      <c r="E1247" t="s">
        <v>200</v>
      </c>
      <c r="F1247" t="s">
        <v>294</v>
      </c>
      <c r="G1247" s="1">
        <v>41085</v>
      </c>
      <c r="H1247" t="s">
        <v>204</v>
      </c>
      <c r="I1247">
        <v>34</v>
      </c>
      <c r="J1247">
        <v>6.86</v>
      </c>
      <c r="K1247" s="36">
        <v>165</v>
      </c>
      <c r="L1247" s="36">
        <v>0</v>
      </c>
      <c r="M1247">
        <v>0</v>
      </c>
      <c r="N1247" t="s">
        <v>495</v>
      </c>
      <c r="O1247" t="s">
        <v>495</v>
      </c>
      <c r="P1247" t="s">
        <v>198</v>
      </c>
      <c r="Q1247">
        <v>1</v>
      </c>
      <c r="R1247" s="116">
        <f t="shared" si="133"/>
        <v>165</v>
      </c>
      <c r="S1247">
        <f t="shared" si="134"/>
        <v>1131.9000000000001</v>
      </c>
      <c r="T1247" t="str">
        <f t="shared" si="135"/>
        <v>50074108530CME</v>
      </c>
      <c r="U1247" t="str">
        <f t="shared" si="136"/>
        <v>54108530CME</v>
      </c>
      <c r="V1247" t="str">
        <f t="shared" si="137"/>
        <v>541085TDCME</v>
      </c>
      <c r="W1247" t="str">
        <f t="shared" si="138"/>
        <v>500741085TDCME</v>
      </c>
      <c r="X1247" t="str">
        <f t="shared" si="139"/>
        <v>0CME</v>
      </c>
    </row>
    <row r="1248" spans="3:24" hidden="1" x14ac:dyDescent="0.2">
      <c r="C1248">
        <v>5007</v>
      </c>
      <c r="D1248" t="s">
        <v>199</v>
      </c>
      <c r="E1248" t="s">
        <v>200</v>
      </c>
      <c r="F1248" t="s">
        <v>299</v>
      </c>
      <c r="G1248" s="1">
        <v>41085</v>
      </c>
      <c r="H1248" t="s">
        <v>204</v>
      </c>
      <c r="I1248">
        <v>34</v>
      </c>
      <c r="J1248">
        <v>6.86</v>
      </c>
      <c r="K1248" s="36">
        <v>1000</v>
      </c>
      <c r="L1248" s="36">
        <v>0</v>
      </c>
      <c r="M1248">
        <v>0</v>
      </c>
      <c r="N1248" t="s">
        <v>495</v>
      </c>
      <c r="O1248" t="s">
        <v>495</v>
      </c>
      <c r="P1248" t="s">
        <v>198</v>
      </c>
      <c r="Q1248">
        <v>1</v>
      </c>
      <c r="R1248" s="116">
        <f t="shared" si="133"/>
        <v>1000</v>
      </c>
      <c r="S1248">
        <f t="shared" si="134"/>
        <v>6860</v>
      </c>
      <c r="T1248" t="str">
        <f t="shared" si="135"/>
        <v>50074108530CME</v>
      </c>
      <c r="U1248" t="str">
        <f t="shared" si="136"/>
        <v>54108530CME</v>
      </c>
      <c r="V1248" t="str">
        <f t="shared" si="137"/>
        <v>541085TDCME</v>
      </c>
      <c r="W1248" t="str">
        <f t="shared" si="138"/>
        <v>500741085TDCME</v>
      </c>
      <c r="X1248" t="str">
        <f t="shared" si="139"/>
        <v>0CME</v>
      </c>
    </row>
    <row r="1249" spans="3:24" hidden="1" x14ac:dyDescent="0.2">
      <c r="C1249">
        <v>5007</v>
      </c>
      <c r="D1249" t="s">
        <v>199</v>
      </c>
      <c r="E1249" t="s">
        <v>200</v>
      </c>
      <c r="F1249" t="s">
        <v>300</v>
      </c>
      <c r="G1249" s="1">
        <v>41085</v>
      </c>
      <c r="H1249" t="s">
        <v>204</v>
      </c>
      <c r="I1249">
        <v>34</v>
      </c>
      <c r="J1249">
        <v>6.86</v>
      </c>
      <c r="K1249" s="36">
        <v>3050</v>
      </c>
      <c r="L1249" s="36">
        <v>0</v>
      </c>
      <c r="M1249">
        <v>0</v>
      </c>
      <c r="N1249" t="s">
        <v>495</v>
      </c>
      <c r="O1249" t="s">
        <v>495</v>
      </c>
      <c r="P1249" t="s">
        <v>198</v>
      </c>
      <c r="Q1249">
        <v>1</v>
      </c>
      <c r="R1249" s="116">
        <f t="shared" si="133"/>
        <v>3050</v>
      </c>
      <c r="S1249">
        <f t="shared" si="134"/>
        <v>20923</v>
      </c>
      <c r="T1249" t="str">
        <f t="shared" si="135"/>
        <v>50074108530CME</v>
      </c>
      <c r="U1249" t="str">
        <f t="shared" si="136"/>
        <v>54108530CME</v>
      </c>
      <c r="V1249" t="str">
        <f t="shared" si="137"/>
        <v>541085TDCME</v>
      </c>
      <c r="W1249" t="str">
        <f t="shared" si="138"/>
        <v>500741085TDCME</v>
      </c>
      <c r="X1249" t="str">
        <f t="shared" si="139"/>
        <v>0CME</v>
      </c>
    </row>
    <row r="1250" spans="3:24" hidden="1" x14ac:dyDescent="0.2">
      <c r="C1250">
        <v>5007</v>
      </c>
      <c r="D1250" t="s">
        <v>199</v>
      </c>
      <c r="E1250" t="s">
        <v>200</v>
      </c>
      <c r="F1250" t="s">
        <v>305</v>
      </c>
      <c r="G1250" s="1">
        <v>41085</v>
      </c>
      <c r="H1250" t="s">
        <v>204</v>
      </c>
      <c r="I1250">
        <v>34</v>
      </c>
      <c r="J1250">
        <v>6.86</v>
      </c>
      <c r="K1250" s="36">
        <v>300</v>
      </c>
      <c r="L1250" s="36">
        <v>0</v>
      </c>
      <c r="M1250">
        <v>0</v>
      </c>
      <c r="N1250" t="s">
        <v>495</v>
      </c>
      <c r="O1250" t="s">
        <v>495</v>
      </c>
      <c r="P1250" t="s">
        <v>198</v>
      </c>
      <c r="Q1250">
        <v>1</v>
      </c>
      <c r="R1250" s="116">
        <f t="shared" si="133"/>
        <v>300</v>
      </c>
      <c r="S1250">
        <f t="shared" si="134"/>
        <v>2058</v>
      </c>
      <c r="T1250" t="str">
        <f t="shared" si="135"/>
        <v>50074108530CME</v>
      </c>
      <c r="U1250" t="str">
        <f t="shared" si="136"/>
        <v>54108530CME</v>
      </c>
      <c r="V1250" t="str">
        <f t="shared" si="137"/>
        <v>541085TDCME</v>
      </c>
      <c r="W1250" t="str">
        <f t="shared" si="138"/>
        <v>500741085TDCME</v>
      </c>
      <c r="X1250" t="str">
        <f t="shared" si="139"/>
        <v>0CME</v>
      </c>
    </row>
    <row r="1251" spans="3:24" hidden="1" x14ac:dyDescent="0.2">
      <c r="C1251">
        <v>5007</v>
      </c>
      <c r="D1251" t="s">
        <v>199</v>
      </c>
      <c r="E1251" t="s">
        <v>200</v>
      </c>
      <c r="F1251" t="s">
        <v>314</v>
      </c>
      <c r="G1251" s="1">
        <v>41085</v>
      </c>
      <c r="H1251" t="s">
        <v>204</v>
      </c>
      <c r="I1251">
        <v>34</v>
      </c>
      <c r="J1251">
        <v>6.86</v>
      </c>
      <c r="K1251" s="36">
        <v>400</v>
      </c>
      <c r="L1251" s="36">
        <v>0</v>
      </c>
      <c r="M1251">
        <v>0</v>
      </c>
      <c r="N1251" t="s">
        <v>495</v>
      </c>
      <c r="O1251" t="s">
        <v>495</v>
      </c>
      <c r="P1251" t="s">
        <v>198</v>
      </c>
      <c r="Q1251">
        <v>1</v>
      </c>
      <c r="R1251" s="116">
        <f t="shared" si="133"/>
        <v>400</v>
      </c>
      <c r="S1251">
        <f t="shared" si="134"/>
        <v>2744</v>
      </c>
      <c r="T1251" t="str">
        <f t="shared" si="135"/>
        <v>50074108530CME</v>
      </c>
      <c r="U1251" t="str">
        <f t="shared" si="136"/>
        <v>54108530CME</v>
      </c>
      <c r="V1251" t="str">
        <f t="shared" si="137"/>
        <v>541085TDCME</v>
      </c>
      <c r="W1251" t="str">
        <f t="shared" si="138"/>
        <v>500741085TDCME</v>
      </c>
      <c r="X1251" t="str">
        <f t="shared" si="139"/>
        <v>0CME</v>
      </c>
    </row>
    <row r="1252" spans="3:24" hidden="1" x14ac:dyDescent="0.2">
      <c r="C1252">
        <v>5007</v>
      </c>
      <c r="D1252" t="s">
        <v>199</v>
      </c>
      <c r="E1252" t="s">
        <v>200</v>
      </c>
      <c r="F1252" t="s">
        <v>316</v>
      </c>
      <c r="G1252" s="1">
        <v>41085</v>
      </c>
      <c r="H1252" t="s">
        <v>204</v>
      </c>
      <c r="I1252">
        <v>34</v>
      </c>
      <c r="J1252">
        <v>6.86</v>
      </c>
      <c r="K1252" s="36">
        <v>5664.3148000000001</v>
      </c>
      <c r="L1252" s="36">
        <v>0</v>
      </c>
      <c r="M1252">
        <v>0</v>
      </c>
      <c r="N1252" t="s">
        <v>495</v>
      </c>
      <c r="O1252" t="s">
        <v>495</v>
      </c>
      <c r="P1252" t="s">
        <v>198</v>
      </c>
      <c r="Q1252">
        <v>1</v>
      </c>
      <c r="R1252" s="116">
        <f t="shared" si="133"/>
        <v>5664.3148000000001</v>
      </c>
      <c r="S1252">
        <f t="shared" si="134"/>
        <v>38857.199528000005</v>
      </c>
      <c r="T1252" t="str">
        <f t="shared" si="135"/>
        <v>50074108530CME</v>
      </c>
      <c r="U1252" t="str">
        <f t="shared" si="136"/>
        <v>54108530CME</v>
      </c>
      <c r="V1252" t="str">
        <f t="shared" si="137"/>
        <v>541085TDCME</v>
      </c>
      <c r="W1252" t="str">
        <f t="shared" si="138"/>
        <v>500741085TDCME</v>
      </c>
      <c r="X1252" t="str">
        <f t="shared" si="139"/>
        <v>0CME</v>
      </c>
    </row>
    <row r="1253" spans="3:24" hidden="1" x14ac:dyDescent="0.2">
      <c r="C1253">
        <v>5007</v>
      </c>
      <c r="D1253" t="s">
        <v>199</v>
      </c>
      <c r="E1253" t="s">
        <v>200</v>
      </c>
      <c r="F1253" t="s">
        <v>239</v>
      </c>
      <c r="G1253" s="1">
        <v>41085</v>
      </c>
      <c r="H1253" t="s">
        <v>204</v>
      </c>
      <c r="I1253">
        <v>34</v>
      </c>
      <c r="J1253">
        <v>6.86</v>
      </c>
      <c r="K1253" s="36">
        <v>60</v>
      </c>
      <c r="L1253" s="36">
        <v>0</v>
      </c>
      <c r="M1253">
        <v>0</v>
      </c>
      <c r="N1253" t="s">
        <v>495</v>
      </c>
      <c r="O1253" t="s">
        <v>495</v>
      </c>
      <c r="P1253" t="s">
        <v>198</v>
      </c>
      <c r="Q1253">
        <v>1</v>
      </c>
      <c r="R1253" s="116">
        <f t="shared" si="133"/>
        <v>60</v>
      </c>
      <c r="S1253">
        <f t="shared" si="134"/>
        <v>411.6</v>
      </c>
      <c r="T1253" t="str">
        <f t="shared" si="135"/>
        <v>50074108530CME</v>
      </c>
      <c r="U1253" t="str">
        <f t="shared" si="136"/>
        <v>54108530CME</v>
      </c>
      <c r="V1253" t="str">
        <f t="shared" si="137"/>
        <v>541085TDCME</v>
      </c>
      <c r="W1253" t="str">
        <f t="shared" si="138"/>
        <v>500741085TDCME</v>
      </c>
      <c r="X1253" t="str">
        <f t="shared" si="139"/>
        <v>0CME</v>
      </c>
    </row>
    <row r="1254" spans="3:24" hidden="1" x14ac:dyDescent="0.2">
      <c r="C1254">
        <v>5007</v>
      </c>
      <c r="D1254" t="s">
        <v>199</v>
      </c>
      <c r="E1254" t="s">
        <v>200</v>
      </c>
      <c r="F1254" t="s">
        <v>327</v>
      </c>
      <c r="G1254" s="1">
        <v>41085</v>
      </c>
      <c r="H1254" t="s">
        <v>202</v>
      </c>
      <c r="I1254">
        <v>34</v>
      </c>
      <c r="J1254">
        <v>6.97</v>
      </c>
      <c r="K1254" s="36">
        <v>0</v>
      </c>
      <c r="L1254" s="36">
        <v>108</v>
      </c>
      <c r="M1254">
        <v>0</v>
      </c>
      <c r="N1254" t="s">
        <v>495</v>
      </c>
      <c r="O1254" t="s">
        <v>495</v>
      </c>
      <c r="P1254" t="s">
        <v>198</v>
      </c>
      <c r="Q1254">
        <v>1</v>
      </c>
      <c r="R1254" s="116">
        <f t="shared" si="133"/>
        <v>108</v>
      </c>
      <c r="S1254">
        <f t="shared" si="134"/>
        <v>752.76</v>
      </c>
      <c r="T1254" t="str">
        <f t="shared" si="135"/>
        <v>50074108530VME</v>
      </c>
      <c r="U1254" t="str">
        <f t="shared" si="136"/>
        <v>54108530VME</v>
      </c>
      <c r="V1254" t="str">
        <f t="shared" si="137"/>
        <v>541085TDVME</v>
      </c>
      <c r="W1254" t="str">
        <f t="shared" si="138"/>
        <v>500741085TDVME</v>
      </c>
      <c r="X1254" t="str">
        <f t="shared" si="139"/>
        <v>0VME</v>
      </c>
    </row>
    <row r="1255" spans="3:24" hidden="1" x14ac:dyDescent="0.2">
      <c r="C1255">
        <v>5007</v>
      </c>
      <c r="D1255" t="s">
        <v>199</v>
      </c>
      <c r="E1255" t="s">
        <v>200</v>
      </c>
      <c r="F1255" t="s">
        <v>332</v>
      </c>
      <c r="G1255" s="1">
        <v>41085</v>
      </c>
      <c r="H1255" t="s">
        <v>202</v>
      </c>
      <c r="I1255">
        <v>34</v>
      </c>
      <c r="J1255">
        <v>6.97</v>
      </c>
      <c r="K1255" s="36">
        <v>0</v>
      </c>
      <c r="L1255" s="36">
        <v>559</v>
      </c>
      <c r="M1255">
        <v>0</v>
      </c>
      <c r="N1255" t="s">
        <v>495</v>
      </c>
      <c r="O1255" t="s">
        <v>495</v>
      </c>
      <c r="P1255" t="s">
        <v>198</v>
      </c>
      <c r="Q1255">
        <v>1</v>
      </c>
      <c r="R1255" s="116">
        <f t="shared" si="133"/>
        <v>559</v>
      </c>
      <c r="S1255">
        <f t="shared" si="134"/>
        <v>3896.23</v>
      </c>
      <c r="T1255" t="str">
        <f t="shared" si="135"/>
        <v>50074108530VME</v>
      </c>
      <c r="U1255" t="str">
        <f t="shared" si="136"/>
        <v>54108530VME</v>
      </c>
      <c r="V1255" t="str">
        <f t="shared" si="137"/>
        <v>541085TDVME</v>
      </c>
      <c r="W1255" t="str">
        <f t="shared" si="138"/>
        <v>500741085TDVME</v>
      </c>
      <c r="X1255" t="str">
        <f t="shared" si="139"/>
        <v>0VME</v>
      </c>
    </row>
    <row r="1256" spans="3:24" hidden="1" x14ac:dyDescent="0.2">
      <c r="C1256">
        <v>5007</v>
      </c>
      <c r="D1256" t="s">
        <v>199</v>
      </c>
      <c r="E1256" t="s">
        <v>200</v>
      </c>
      <c r="F1256" t="s">
        <v>385</v>
      </c>
      <c r="G1256" s="1">
        <v>41085</v>
      </c>
      <c r="H1256" t="s">
        <v>204</v>
      </c>
      <c r="I1256">
        <v>34</v>
      </c>
      <c r="J1256">
        <v>6.86</v>
      </c>
      <c r="K1256" s="36">
        <v>2830</v>
      </c>
      <c r="L1256" s="36">
        <v>0</v>
      </c>
      <c r="M1256">
        <v>0</v>
      </c>
      <c r="N1256" t="s">
        <v>495</v>
      </c>
      <c r="O1256" t="s">
        <v>495</v>
      </c>
      <c r="P1256" t="s">
        <v>243</v>
      </c>
      <c r="Q1256">
        <v>1</v>
      </c>
      <c r="R1256" s="116">
        <f t="shared" si="133"/>
        <v>2830</v>
      </c>
      <c r="S1256">
        <f t="shared" si="134"/>
        <v>19413.8</v>
      </c>
      <c r="T1256" t="str">
        <f t="shared" si="135"/>
        <v>50074108530CME</v>
      </c>
      <c r="U1256" t="str">
        <f t="shared" si="136"/>
        <v>54108530CME</v>
      </c>
      <c r="V1256" t="str">
        <f t="shared" si="137"/>
        <v>541085TDCME</v>
      </c>
      <c r="W1256" t="str">
        <f t="shared" si="138"/>
        <v>500741085TDCME</v>
      </c>
      <c r="X1256" t="str">
        <f t="shared" si="139"/>
        <v>0CME</v>
      </c>
    </row>
    <row r="1257" spans="3:24" hidden="1" x14ac:dyDescent="0.2">
      <c r="C1257">
        <v>5007</v>
      </c>
      <c r="D1257" t="s">
        <v>199</v>
      </c>
      <c r="E1257" t="s">
        <v>200</v>
      </c>
      <c r="F1257" t="s">
        <v>216</v>
      </c>
      <c r="G1257" s="1">
        <v>41085</v>
      </c>
      <c r="H1257" t="s">
        <v>204</v>
      </c>
      <c r="I1257">
        <v>34</v>
      </c>
      <c r="J1257">
        <v>6.86</v>
      </c>
      <c r="K1257" s="36">
        <v>100</v>
      </c>
      <c r="L1257" s="36">
        <v>0</v>
      </c>
      <c r="M1257">
        <v>0</v>
      </c>
      <c r="N1257" t="s">
        <v>495</v>
      </c>
      <c r="O1257" t="s">
        <v>495</v>
      </c>
      <c r="P1257" t="s">
        <v>243</v>
      </c>
      <c r="Q1257">
        <v>1</v>
      </c>
      <c r="R1257" s="116">
        <f t="shared" si="133"/>
        <v>100</v>
      </c>
      <c r="S1257">
        <f t="shared" si="134"/>
        <v>686</v>
      </c>
      <c r="T1257" t="str">
        <f t="shared" si="135"/>
        <v>50074108530CME</v>
      </c>
      <c r="U1257" t="str">
        <f t="shared" si="136"/>
        <v>54108530CME</v>
      </c>
      <c r="V1257" t="str">
        <f t="shared" si="137"/>
        <v>541085TDCME</v>
      </c>
      <c r="W1257" t="str">
        <f t="shared" si="138"/>
        <v>500741085TDCME</v>
      </c>
      <c r="X1257" t="str">
        <f t="shared" si="139"/>
        <v>0CME</v>
      </c>
    </row>
    <row r="1258" spans="3:24" hidden="1" x14ac:dyDescent="0.2">
      <c r="C1258">
        <v>5007</v>
      </c>
      <c r="D1258" t="s">
        <v>199</v>
      </c>
      <c r="E1258" t="s">
        <v>200</v>
      </c>
      <c r="F1258" t="s">
        <v>386</v>
      </c>
      <c r="G1258" s="1">
        <v>41085</v>
      </c>
      <c r="H1258" t="s">
        <v>204</v>
      </c>
      <c r="I1258">
        <v>34</v>
      </c>
      <c r="J1258">
        <v>6.86</v>
      </c>
      <c r="K1258" s="36">
        <v>6040</v>
      </c>
      <c r="L1258" s="36">
        <v>0</v>
      </c>
      <c r="M1258">
        <v>0</v>
      </c>
      <c r="N1258" t="s">
        <v>495</v>
      </c>
      <c r="O1258" t="s">
        <v>495</v>
      </c>
      <c r="P1258" t="s">
        <v>348</v>
      </c>
      <c r="Q1258">
        <v>1</v>
      </c>
      <c r="R1258" s="116">
        <f t="shared" si="133"/>
        <v>6040</v>
      </c>
      <c r="S1258">
        <f t="shared" si="134"/>
        <v>41434.400000000001</v>
      </c>
      <c r="T1258" t="str">
        <f t="shared" si="135"/>
        <v>50074108530CME</v>
      </c>
      <c r="U1258" t="str">
        <f t="shared" si="136"/>
        <v>54108530CME</v>
      </c>
      <c r="V1258" t="str">
        <f t="shared" si="137"/>
        <v>541085TDCME</v>
      </c>
      <c r="W1258" t="str">
        <f t="shared" si="138"/>
        <v>500741085TDCME</v>
      </c>
      <c r="X1258" t="str">
        <f t="shared" si="139"/>
        <v>0CME</v>
      </c>
    </row>
    <row r="1259" spans="3:24" hidden="1" x14ac:dyDescent="0.2">
      <c r="C1259">
        <v>5007</v>
      </c>
      <c r="D1259" t="s">
        <v>199</v>
      </c>
      <c r="E1259" t="s">
        <v>200</v>
      </c>
      <c r="F1259" t="s">
        <v>317</v>
      </c>
      <c r="G1259" s="1">
        <v>41085</v>
      </c>
      <c r="H1259" t="s">
        <v>204</v>
      </c>
      <c r="I1259">
        <v>34</v>
      </c>
      <c r="J1259">
        <v>6.86</v>
      </c>
      <c r="K1259" s="36">
        <v>150</v>
      </c>
      <c r="L1259" s="36">
        <v>0</v>
      </c>
      <c r="M1259">
        <v>0</v>
      </c>
      <c r="N1259" t="s">
        <v>495</v>
      </c>
      <c r="O1259" t="s">
        <v>495</v>
      </c>
      <c r="P1259" t="s">
        <v>348</v>
      </c>
      <c r="Q1259">
        <v>1</v>
      </c>
      <c r="R1259" s="116">
        <f t="shared" si="133"/>
        <v>150</v>
      </c>
      <c r="S1259">
        <f t="shared" si="134"/>
        <v>1029</v>
      </c>
      <c r="T1259" t="str">
        <f t="shared" si="135"/>
        <v>50074108530CME</v>
      </c>
      <c r="U1259" t="str">
        <f t="shared" si="136"/>
        <v>54108530CME</v>
      </c>
      <c r="V1259" t="str">
        <f t="shared" si="137"/>
        <v>541085TDCME</v>
      </c>
      <c r="W1259" t="str">
        <f t="shared" si="138"/>
        <v>500741085TDCME</v>
      </c>
      <c r="X1259" t="str">
        <f t="shared" si="139"/>
        <v>0CME</v>
      </c>
    </row>
    <row r="1260" spans="3:24" hidden="1" x14ac:dyDescent="0.2">
      <c r="C1260">
        <v>5007</v>
      </c>
      <c r="D1260" t="s">
        <v>199</v>
      </c>
      <c r="E1260" t="s">
        <v>200</v>
      </c>
      <c r="F1260" t="s">
        <v>336</v>
      </c>
      <c r="G1260" s="1">
        <v>41085</v>
      </c>
      <c r="H1260" t="s">
        <v>202</v>
      </c>
      <c r="I1260">
        <v>34</v>
      </c>
      <c r="J1260">
        <v>6.97</v>
      </c>
      <c r="K1260" s="36">
        <v>0</v>
      </c>
      <c r="L1260" s="36">
        <v>100.43</v>
      </c>
      <c r="M1260">
        <v>0</v>
      </c>
      <c r="N1260" t="s">
        <v>495</v>
      </c>
      <c r="O1260" t="s">
        <v>495</v>
      </c>
      <c r="P1260" t="s">
        <v>430</v>
      </c>
      <c r="Q1260">
        <v>1</v>
      </c>
      <c r="R1260" s="116">
        <f t="shared" si="133"/>
        <v>100.43</v>
      </c>
      <c r="S1260">
        <f t="shared" si="134"/>
        <v>699.99710000000005</v>
      </c>
      <c r="T1260" t="str">
        <f t="shared" si="135"/>
        <v>50074108530VME</v>
      </c>
      <c r="U1260" t="str">
        <f t="shared" si="136"/>
        <v>54108530VME</v>
      </c>
      <c r="V1260" t="str">
        <f t="shared" si="137"/>
        <v>541085TDVME</v>
      </c>
      <c r="W1260" t="str">
        <f t="shared" si="138"/>
        <v>500741085TDVME</v>
      </c>
      <c r="X1260" t="str">
        <f t="shared" si="139"/>
        <v>0VME</v>
      </c>
    </row>
    <row r="1261" spans="3:24" hidden="1" x14ac:dyDescent="0.2">
      <c r="C1261">
        <v>5007</v>
      </c>
      <c r="D1261" t="s">
        <v>199</v>
      </c>
      <c r="E1261" t="s">
        <v>200</v>
      </c>
      <c r="F1261" t="s">
        <v>387</v>
      </c>
      <c r="G1261" s="1">
        <v>41085</v>
      </c>
      <c r="H1261" t="s">
        <v>204</v>
      </c>
      <c r="I1261">
        <v>34</v>
      </c>
      <c r="J1261">
        <v>6.86</v>
      </c>
      <c r="K1261" s="36">
        <v>4748.6000000000004</v>
      </c>
      <c r="L1261" s="36">
        <v>0</v>
      </c>
      <c r="M1261">
        <v>0</v>
      </c>
      <c r="N1261" t="s">
        <v>495</v>
      </c>
      <c r="O1261" t="s">
        <v>495</v>
      </c>
      <c r="P1261" t="s">
        <v>473</v>
      </c>
      <c r="Q1261">
        <v>1</v>
      </c>
      <c r="R1261" s="116">
        <f t="shared" si="133"/>
        <v>4748.6000000000004</v>
      </c>
      <c r="S1261">
        <f t="shared" si="134"/>
        <v>32575.396000000004</v>
      </c>
      <c r="T1261" t="str">
        <f t="shared" si="135"/>
        <v>50074108530CME</v>
      </c>
      <c r="U1261" t="str">
        <f t="shared" si="136"/>
        <v>54108530CME</v>
      </c>
      <c r="V1261" t="str">
        <f t="shared" si="137"/>
        <v>541085TDCME</v>
      </c>
      <c r="W1261" t="str">
        <f t="shared" si="138"/>
        <v>500741085TDCME</v>
      </c>
      <c r="X1261" t="str">
        <f t="shared" si="139"/>
        <v>0CME</v>
      </c>
    </row>
    <row r="1262" spans="3:24" hidden="1" x14ac:dyDescent="0.2">
      <c r="C1262">
        <v>5007</v>
      </c>
      <c r="D1262" t="s">
        <v>199</v>
      </c>
      <c r="E1262" t="s">
        <v>200</v>
      </c>
      <c r="F1262" t="s">
        <v>286</v>
      </c>
      <c r="G1262" s="1">
        <v>41085</v>
      </c>
      <c r="H1262" t="s">
        <v>204</v>
      </c>
      <c r="I1262">
        <v>34</v>
      </c>
      <c r="J1262">
        <v>6.86</v>
      </c>
      <c r="K1262" s="36">
        <v>750</v>
      </c>
      <c r="L1262" s="36">
        <v>0</v>
      </c>
      <c r="M1262">
        <v>0</v>
      </c>
      <c r="N1262" t="s">
        <v>495</v>
      </c>
      <c r="O1262" t="s">
        <v>495</v>
      </c>
      <c r="P1262" t="s">
        <v>473</v>
      </c>
      <c r="Q1262">
        <v>1</v>
      </c>
      <c r="R1262" s="116">
        <f t="shared" si="133"/>
        <v>750</v>
      </c>
      <c r="S1262">
        <f t="shared" si="134"/>
        <v>5145</v>
      </c>
      <c r="T1262" t="str">
        <f t="shared" si="135"/>
        <v>50074108530CME</v>
      </c>
      <c r="U1262" t="str">
        <f t="shared" si="136"/>
        <v>54108530CME</v>
      </c>
      <c r="V1262" t="str">
        <f t="shared" si="137"/>
        <v>541085TDCME</v>
      </c>
      <c r="W1262" t="str">
        <f t="shared" si="138"/>
        <v>500741085TDCME</v>
      </c>
      <c r="X1262" t="str">
        <f t="shared" si="139"/>
        <v>0CME</v>
      </c>
    </row>
    <row r="1263" spans="3:24" hidden="1" x14ac:dyDescent="0.2">
      <c r="C1263">
        <v>5007</v>
      </c>
      <c r="D1263" t="s">
        <v>199</v>
      </c>
      <c r="E1263" t="s">
        <v>200</v>
      </c>
      <c r="F1263" t="s">
        <v>207</v>
      </c>
      <c r="G1263" s="1">
        <v>41085</v>
      </c>
      <c r="H1263" t="s">
        <v>204</v>
      </c>
      <c r="I1263">
        <v>34</v>
      </c>
      <c r="J1263">
        <v>6.86</v>
      </c>
      <c r="K1263" s="36">
        <v>4704.6817000000001</v>
      </c>
      <c r="L1263" s="36">
        <v>0</v>
      </c>
      <c r="M1263">
        <v>0</v>
      </c>
      <c r="N1263" t="s">
        <v>495</v>
      </c>
      <c r="O1263" t="s">
        <v>495</v>
      </c>
      <c r="P1263" t="s">
        <v>590</v>
      </c>
      <c r="Q1263">
        <v>1</v>
      </c>
      <c r="R1263" s="116">
        <f t="shared" si="133"/>
        <v>4704.6817000000001</v>
      </c>
      <c r="S1263">
        <f t="shared" si="134"/>
        <v>32274.116462000002</v>
      </c>
      <c r="T1263" t="str">
        <f t="shared" si="135"/>
        <v>50074108530CME</v>
      </c>
      <c r="U1263" t="str">
        <f t="shared" si="136"/>
        <v>54108530CME</v>
      </c>
      <c r="V1263" t="str">
        <f t="shared" si="137"/>
        <v>541085TDCME</v>
      </c>
      <c r="W1263" t="str">
        <f t="shared" si="138"/>
        <v>500741085TDCME</v>
      </c>
      <c r="X1263" t="str">
        <f t="shared" si="139"/>
        <v>0CME</v>
      </c>
    </row>
    <row r="1264" spans="3:24" hidden="1" x14ac:dyDescent="0.2">
      <c r="C1264">
        <v>5007</v>
      </c>
      <c r="D1264" t="s">
        <v>199</v>
      </c>
      <c r="E1264" t="s">
        <v>200</v>
      </c>
      <c r="F1264" t="s">
        <v>389</v>
      </c>
      <c r="G1264" s="1">
        <v>41085</v>
      </c>
      <c r="H1264" t="s">
        <v>204</v>
      </c>
      <c r="I1264">
        <v>34</v>
      </c>
      <c r="J1264">
        <v>6.86</v>
      </c>
      <c r="K1264" s="36">
        <v>6320</v>
      </c>
      <c r="L1264" s="36">
        <v>0</v>
      </c>
      <c r="M1264">
        <v>0</v>
      </c>
      <c r="N1264" t="s">
        <v>495</v>
      </c>
      <c r="O1264" t="s">
        <v>495</v>
      </c>
      <c r="P1264" t="s">
        <v>590</v>
      </c>
      <c r="Q1264">
        <v>1</v>
      </c>
      <c r="R1264" s="116">
        <f t="shared" si="133"/>
        <v>6320</v>
      </c>
      <c r="S1264">
        <f t="shared" si="134"/>
        <v>43355.200000000004</v>
      </c>
      <c r="T1264" t="str">
        <f t="shared" si="135"/>
        <v>50074108530CME</v>
      </c>
      <c r="U1264" t="str">
        <f t="shared" si="136"/>
        <v>54108530CME</v>
      </c>
      <c r="V1264" t="str">
        <f t="shared" si="137"/>
        <v>541085TDCME</v>
      </c>
      <c r="W1264" t="str">
        <f t="shared" si="138"/>
        <v>500741085TDCME</v>
      </c>
      <c r="X1264" t="str">
        <f t="shared" si="139"/>
        <v>0CME</v>
      </c>
    </row>
    <row r="1265" spans="3:24" hidden="1" x14ac:dyDescent="0.2">
      <c r="C1265">
        <v>5007</v>
      </c>
      <c r="D1265" t="s">
        <v>199</v>
      </c>
      <c r="E1265" t="s">
        <v>200</v>
      </c>
      <c r="F1265" t="s">
        <v>337</v>
      </c>
      <c r="G1265" s="1">
        <v>41085</v>
      </c>
      <c r="H1265" t="s">
        <v>202</v>
      </c>
      <c r="I1265">
        <v>34</v>
      </c>
      <c r="J1265">
        <v>6.97</v>
      </c>
      <c r="K1265" s="36">
        <v>0</v>
      </c>
      <c r="L1265" s="36">
        <v>592.65319999999997</v>
      </c>
      <c r="M1265">
        <v>0</v>
      </c>
      <c r="N1265" t="s">
        <v>495</v>
      </c>
      <c r="O1265" t="s">
        <v>495</v>
      </c>
      <c r="P1265" t="s">
        <v>590</v>
      </c>
      <c r="Q1265">
        <v>1</v>
      </c>
      <c r="R1265" s="116">
        <f t="shared" si="133"/>
        <v>592.65319999999997</v>
      </c>
      <c r="S1265">
        <f t="shared" si="134"/>
        <v>4130.7928039999997</v>
      </c>
      <c r="T1265" t="str">
        <f t="shared" si="135"/>
        <v>50074108530VME</v>
      </c>
      <c r="U1265" t="str">
        <f t="shared" si="136"/>
        <v>54108530VME</v>
      </c>
      <c r="V1265" t="str">
        <f t="shared" si="137"/>
        <v>541085TDVME</v>
      </c>
      <c r="W1265" t="str">
        <f t="shared" si="138"/>
        <v>500741085TDVME</v>
      </c>
      <c r="X1265" t="str">
        <f t="shared" si="139"/>
        <v>0VME</v>
      </c>
    </row>
    <row r="1266" spans="3:24" hidden="1" x14ac:dyDescent="0.2">
      <c r="C1266">
        <v>5007</v>
      </c>
      <c r="D1266" t="s">
        <v>199</v>
      </c>
      <c r="E1266" t="s">
        <v>200</v>
      </c>
      <c r="F1266" t="s">
        <v>384</v>
      </c>
      <c r="G1266" s="1">
        <v>41085</v>
      </c>
      <c r="H1266" t="s">
        <v>204</v>
      </c>
      <c r="I1266">
        <v>34</v>
      </c>
      <c r="J1266">
        <v>6.86</v>
      </c>
      <c r="K1266" s="36">
        <v>500</v>
      </c>
      <c r="L1266" s="36">
        <v>0</v>
      </c>
      <c r="M1266">
        <v>0</v>
      </c>
      <c r="N1266" t="s">
        <v>495</v>
      </c>
      <c r="O1266" t="s">
        <v>495</v>
      </c>
      <c r="P1266" t="s">
        <v>205</v>
      </c>
      <c r="Q1266">
        <v>1</v>
      </c>
      <c r="R1266" s="116">
        <f t="shared" si="133"/>
        <v>500</v>
      </c>
      <c r="S1266">
        <f t="shared" si="134"/>
        <v>3430</v>
      </c>
      <c r="T1266" t="str">
        <f t="shared" si="135"/>
        <v>50074108530CME</v>
      </c>
      <c r="U1266" t="str">
        <f t="shared" si="136"/>
        <v>54108530CME</v>
      </c>
      <c r="V1266" t="str">
        <f t="shared" si="137"/>
        <v>541085TDCME</v>
      </c>
      <c r="W1266" t="str">
        <f t="shared" si="138"/>
        <v>500741085TDCME</v>
      </c>
      <c r="X1266" t="str">
        <f t="shared" si="139"/>
        <v>0CME</v>
      </c>
    </row>
    <row r="1267" spans="3:24" hidden="1" x14ac:dyDescent="0.2">
      <c r="C1267">
        <v>5007</v>
      </c>
      <c r="D1267" t="s">
        <v>199</v>
      </c>
      <c r="E1267" t="s">
        <v>200</v>
      </c>
      <c r="F1267" t="s">
        <v>259</v>
      </c>
      <c r="G1267" s="1">
        <v>41085</v>
      </c>
      <c r="H1267" t="s">
        <v>202</v>
      </c>
      <c r="I1267">
        <v>34</v>
      </c>
      <c r="J1267">
        <v>6.97</v>
      </c>
      <c r="K1267" s="36">
        <v>0</v>
      </c>
      <c r="L1267" s="36">
        <v>266.85789999999997</v>
      </c>
      <c r="M1267">
        <v>0</v>
      </c>
      <c r="N1267" t="s">
        <v>590</v>
      </c>
      <c r="O1267" t="s">
        <v>590</v>
      </c>
      <c r="P1267" t="s">
        <v>198</v>
      </c>
      <c r="Q1267">
        <v>1</v>
      </c>
      <c r="R1267" s="116">
        <f t="shared" si="133"/>
        <v>266.85789999999997</v>
      </c>
      <c r="S1267">
        <f t="shared" si="134"/>
        <v>1859.9995629999999</v>
      </c>
      <c r="T1267" t="str">
        <f t="shared" si="135"/>
        <v>50074108530VME</v>
      </c>
      <c r="U1267" t="str">
        <f t="shared" si="136"/>
        <v>54108530VME</v>
      </c>
      <c r="V1267" t="str">
        <f t="shared" si="137"/>
        <v>541085TDVME</v>
      </c>
      <c r="W1267" t="str">
        <f t="shared" si="138"/>
        <v>500741085TDVME</v>
      </c>
      <c r="X1267" t="str">
        <f t="shared" si="139"/>
        <v>0VME</v>
      </c>
    </row>
    <row r="1268" spans="3:24" hidden="1" x14ac:dyDescent="0.2">
      <c r="C1268">
        <v>5007</v>
      </c>
      <c r="D1268" t="s">
        <v>199</v>
      </c>
      <c r="E1268" t="s">
        <v>200</v>
      </c>
      <c r="F1268" t="s">
        <v>208</v>
      </c>
      <c r="G1268" s="1">
        <v>41085</v>
      </c>
      <c r="H1268" t="s">
        <v>204</v>
      </c>
      <c r="I1268">
        <v>34</v>
      </c>
      <c r="J1268">
        <v>6.86</v>
      </c>
      <c r="K1268" s="36">
        <v>100</v>
      </c>
      <c r="L1268" s="36">
        <v>0</v>
      </c>
      <c r="M1268">
        <v>0</v>
      </c>
      <c r="N1268" t="s">
        <v>590</v>
      </c>
      <c r="O1268" t="s">
        <v>590</v>
      </c>
      <c r="P1268" t="s">
        <v>198</v>
      </c>
      <c r="Q1268">
        <v>1</v>
      </c>
      <c r="R1268" s="116">
        <f t="shared" si="133"/>
        <v>100</v>
      </c>
      <c r="S1268">
        <f t="shared" si="134"/>
        <v>686</v>
      </c>
      <c r="T1268" t="str">
        <f t="shared" si="135"/>
        <v>50074108530CME</v>
      </c>
      <c r="U1268" t="str">
        <f t="shared" si="136"/>
        <v>54108530CME</v>
      </c>
      <c r="V1268" t="str">
        <f t="shared" si="137"/>
        <v>541085TDCME</v>
      </c>
      <c r="W1268" t="str">
        <f t="shared" si="138"/>
        <v>500741085TDCME</v>
      </c>
      <c r="X1268" t="str">
        <f t="shared" si="139"/>
        <v>0CME</v>
      </c>
    </row>
    <row r="1269" spans="3:24" hidden="1" x14ac:dyDescent="0.2">
      <c r="C1269">
        <v>5007</v>
      </c>
      <c r="D1269" t="s">
        <v>199</v>
      </c>
      <c r="E1269" t="s">
        <v>200</v>
      </c>
      <c r="F1269" t="s">
        <v>390</v>
      </c>
      <c r="G1269" s="1">
        <v>41085</v>
      </c>
      <c r="H1269" t="s">
        <v>204</v>
      </c>
      <c r="I1269">
        <v>34</v>
      </c>
      <c r="J1269">
        <v>6.86</v>
      </c>
      <c r="K1269" s="36">
        <v>4460</v>
      </c>
      <c r="L1269" s="36">
        <v>0</v>
      </c>
      <c r="M1269">
        <v>0</v>
      </c>
      <c r="N1269" t="s">
        <v>590</v>
      </c>
      <c r="O1269" t="s">
        <v>590</v>
      </c>
      <c r="P1269" t="s">
        <v>198</v>
      </c>
      <c r="Q1269">
        <v>1</v>
      </c>
      <c r="R1269" s="116">
        <f t="shared" si="133"/>
        <v>4460</v>
      </c>
      <c r="S1269">
        <f t="shared" si="134"/>
        <v>30595.600000000002</v>
      </c>
      <c r="T1269" t="str">
        <f t="shared" si="135"/>
        <v>50074108530CME</v>
      </c>
      <c r="U1269" t="str">
        <f t="shared" si="136"/>
        <v>54108530CME</v>
      </c>
      <c r="V1269" t="str">
        <f t="shared" si="137"/>
        <v>541085TDCME</v>
      </c>
      <c r="W1269" t="str">
        <f t="shared" si="138"/>
        <v>500741085TDCME</v>
      </c>
      <c r="X1269" t="str">
        <f t="shared" si="139"/>
        <v>0CME</v>
      </c>
    </row>
    <row r="1270" spans="3:24" hidden="1" x14ac:dyDescent="0.2">
      <c r="C1270">
        <v>5007</v>
      </c>
      <c r="D1270" t="s">
        <v>199</v>
      </c>
      <c r="E1270" t="s">
        <v>200</v>
      </c>
      <c r="F1270" t="s">
        <v>287</v>
      </c>
      <c r="G1270" s="1">
        <v>41085</v>
      </c>
      <c r="H1270" t="s">
        <v>204</v>
      </c>
      <c r="I1270">
        <v>34</v>
      </c>
      <c r="J1270">
        <v>6.86</v>
      </c>
      <c r="K1270" s="36">
        <v>28</v>
      </c>
      <c r="L1270" s="36">
        <v>0</v>
      </c>
      <c r="M1270">
        <v>0</v>
      </c>
      <c r="N1270" t="s">
        <v>590</v>
      </c>
      <c r="O1270" t="s">
        <v>590</v>
      </c>
      <c r="P1270" t="s">
        <v>198</v>
      </c>
      <c r="Q1270">
        <v>1</v>
      </c>
      <c r="R1270" s="116">
        <f t="shared" si="133"/>
        <v>28</v>
      </c>
      <c r="S1270">
        <f t="shared" si="134"/>
        <v>192.08</v>
      </c>
      <c r="T1270" t="str">
        <f t="shared" si="135"/>
        <v>50074108530CME</v>
      </c>
      <c r="U1270" t="str">
        <f t="shared" si="136"/>
        <v>54108530CME</v>
      </c>
      <c r="V1270" t="str">
        <f t="shared" si="137"/>
        <v>541085TDCME</v>
      </c>
      <c r="W1270" t="str">
        <f t="shared" si="138"/>
        <v>500741085TDCME</v>
      </c>
      <c r="X1270" t="str">
        <f t="shared" si="139"/>
        <v>0CME</v>
      </c>
    </row>
    <row r="1271" spans="3:24" hidden="1" x14ac:dyDescent="0.2">
      <c r="C1271">
        <v>5007</v>
      </c>
      <c r="D1271" t="s">
        <v>199</v>
      </c>
      <c r="E1271" t="s">
        <v>200</v>
      </c>
      <c r="F1271" t="s">
        <v>391</v>
      </c>
      <c r="G1271" s="1">
        <v>41085</v>
      </c>
      <c r="H1271" t="s">
        <v>204</v>
      </c>
      <c r="I1271">
        <v>34</v>
      </c>
      <c r="J1271">
        <v>6.86</v>
      </c>
      <c r="K1271" s="36">
        <v>4660</v>
      </c>
      <c r="L1271" s="36">
        <v>0</v>
      </c>
      <c r="M1271">
        <v>0</v>
      </c>
      <c r="N1271" t="s">
        <v>590</v>
      </c>
      <c r="O1271" t="s">
        <v>590</v>
      </c>
      <c r="P1271" t="s">
        <v>243</v>
      </c>
      <c r="Q1271">
        <v>1</v>
      </c>
      <c r="R1271" s="116">
        <f t="shared" si="133"/>
        <v>4660</v>
      </c>
      <c r="S1271">
        <f t="shared" si="134"/>
        <v>31967.600000000002</v>
      </c>
      <c r="T1271" t="str">
        <f t="shared" si="135"/>
        <v>50074108530CME</v>
      </c>
      <c r="U1271" t="str">
        <f t="shared" si="136"/>
        <v>54108530CME</v>
      </c>
      <c r="V1271" t="str">
        <f t="shared" si="137"/>
        <v>541085TDCME</v>
      </c>
      <c r="W1271" t="str">
        <f t="shared" si="138"/>
        <v>500741085TDCME</v>
      </c>
      <c r="X1271" t="str">
        <f t="shared" si="139"/>
        <v>0CME</v>
      </c>
    </row>
    <row r="1272" spans="3:24" hidden="1" x14ac:dyDescent="0.2">
      <c r="C1272">
        <v>5007</v>
      </c>
      <c r="D1272" t="s">
        <v>199</v>
      </c>
      <c r="E1272" t="s">
        <v>200</v>
      </c>
      <c r="F1272" t="s">
        <v>702</v>
      </c>
      <c r="G1272" s="1">
        <v>41085</v>
      </c>
      <c r="H1272" t="s">
        <v>204</v>
      </c>
      <c r="I1272">
        <v>34</v>
      </c>
      <c r="J1272">
        <v>6.86</v>
      </c>
      <c r="K1272" s="36">
        <v>258</v>
      </c>
      <c r="L1272" s="36">
        <v>0</v>
      </c>
      <c r="M1272">
        <v>0</v>
      </c>
      <c r="N1272" t="s">
        <v>590</v>
      </c>
      <c r="O1272" t="s">
        <v>590</v>
      </c>
      <c r="P1272" t="s">
        <v>243</v>
      </c>
      <c r="Q1272">
        <v>1</v>
      </c>
      <c r="R1272" s="116">
        <f t="shared" si="133"/>
        <v>258</v>
      </c>
      <c r="S1272">
        <f t="shared" si="134"/>
        <v>1769.88</v>
      </c>
      <c r="T1272" t="str">
        <f t="shared" si="135"/>
        <v>50074108530CME</v>
      </c>
      <c r="U1272" t="str">
        <f t="shared" si="136"/>
        <v>54108530CME</v>
      </c>
      <c r="V1272" t="str">
        <f t="shared" si="137"/>
        <v>541085TDCME</v>
      </c>
      <c r="W1272" t="str">
        <f t="shared" si="138"/>
        <v>500741085TDCME</v>
      </c>
      <c r="X1272" t="str">
        <f t="shared" si="139"/>
        <v>0CME</v>
      </c>
    </row>
    <row r="1273" spans="3:24" hidden="1" x14ac:dyDescent="0.2">
      <c r="C1273">
        <v>5007</v>
      </c>
      <c r="D1273" t="s">
        <v>199</v>
      </c>
      <c r="E1273" t="s">
        <v>200</v>
      </c>
      <c r="F1273" t="s">
        <v>392</v>
      </c>
      <c r="G1273" s="1">
        <v>41085</v>
      </c>
      <c r="H1273" t="s">
        <v>204</v>
      </c>
      <c r="I1273">
        <v>34</v>
      </c>
      <c r="J1273">
        <v>6.86</v>
      </c>
      <c r="K1273" s="36">
        <v>2160</v>
      </c>
      <c r="L1273" s="36">
        <v>0</v>
      </c>
      <c r="M1273">
        <v>0</v>
      </c>
      <c r="N1273" t="s">
        <v>590</v>
      </c>
      <c r="O1273" t="s">
        <v>590</v>
      </c>
      <c r="P1273" t="s">
        <v>348</v>
      </c>
      <c r="Q1273">
        <v>1</v>
      </c>
      <c r="R1273" s="116">
        <f t="shared" si="133"/>
        <v>2160</v>
      </c>
      <c r="S1273">
        <f t="shared" si="134"/>
        <v>14817.6</v>
      </c>
      <c r="T1273" t="str">
        <f t="shared" si="135"/>
        <v>50074108530CME</v>
      </c>
      <c r="U1273" t="str">
        <f t="shared" si="136"/>
        <v>54108530CME</v>
      </c>
      <c r="V1273" t="str">
        <f t="shared" si="137"/>
        <v>541085TDCME</v>
      </c>
      <c r="W1273" t="str">
        <f t="shared" si="138"/>
        <v>500741085TDCME</v>
      </c>
      <c r="X1273" t="str">
        <f t="shared" si="139"/>
        <v>0CME</v>
      </c>
    </row>
    <row r="1274" spans="3:24" hidden="1" x14ac:dyDescent="0.2">
      <c r="C1274">
        <v>5007</v>
      </c>
      <c r="D1274" t="s">
        <v>199</v>
      </c>
      <c r="E1274" t="s">
        <v>200</v>
      </c>
      <c r="F1274" t="s">
        <v>220</v>
      </c>
      <c r="G1274" s="1">
        <v>41085</v>
      </c>
      <c r="H1274" t="s">
        <v>204</v>
      </c>
      <c r="I1274">
        <v>34</v>
      </c>
      <c r="J1274">
        <v>6.86</v>
      </c>
      <c r="K1274" s="36">
        <v>437.3177</v>
      </c>
      <c r="L1274" s="36">
        <v>0</v>
      </c>
      <c r="M1274">
        <v>0</v>
      </c>
      <c r="N1274" t="s">
        <v>590</v>
      </c>
      <c r="O1274" t="s">
        <v>590</v>
      </c>
      <c r="P1274" t="s">
        <v>348</v>
      </c>
      <c r="Q1274">
        <v>1</v>
      </c>
      <c r="R1274" s="116">
        <f t="shared" si="133"/>
        <v>437.3177</v>
      </c>
      <c r="S1274">
        <f t="shared" si="134"/>
        <v>2999.9994220000003</v>
      </c>
      <c r="T1274" t="str">
        <f t="shared" si="135"/>
        <v>50074108530CME</v>
      </c>
      <c r="U1274" t="str">
        <f t="shared" si="136"/>
        <v>54108530CME</v>
      </c>
      <c r="V1274" t="str">
        <f t="shared" si="137"/>
        <v>541085TDCME</v>
      </c>
      <c r="W1274" t="str">
        <f t="shared" si="138"/>
        <v>500741085TDCME</v>
      </c>
      <c r="X1274" t="str">
        <f t="shared" si="139"/>
        <v>0CME</v>
      </c>
    </row>
    <row r="1275" spans="3:24" hidden="1" x14ac:dyDescent="0.2">
      <c r="C1275">
        <v>5007</v>
      </c>
      <c r="D1275" t="s">
        <v>199</v>
      </c>
      <c r="E1275" t="s">
        <v>200</v>
      </c>
      <c r="F1275" t="s">
        <v>393</v>
      </c>
      <c r="G1275" s="1">
        <v>41085</v>
      </c>
      <c r="H1275" t="s">
        <v>204</v>
      </c>
      <c r="I1275">
        <v>34</v>
      </c>
      <c r="J1275">
        <v>6.86</v>
      </c>
      <c r="K1275" s="36">
        <v>1220</v>
      </c>
      <c r="L1275" s="36">
        <v>0</v>
      </c>
      <c r="M1275">
        <v>0</v>
      </c>
      <c r="N1275" t="s">
        <v>590</v>
      </c>
      <c r="O1275" t="s">
        <v>590</v>
      </c>
      <c r="P1275" t="s">
        <v>430</v>
      </c>
      <c r="Q1275">
        <v>1</v>
      </c>
      <c r="R1275" s="116">
        <f t="shared" si="133"/>
        <v>1220</v>
      </c>
      <c r="S1275">
        <f t="shared" si="134"/>
        <v>8369.2000000000007</v>
      </c>
      <c r="T1275" t="str">
        <f t="shared" si="135"/>
        <v>50074108530CME</v>
      </c>
      <c r="U1275" t="str">
        <f t="shared" si="136"/>
        <v>54108530CME</v>
      </c>
      <c r="V1275" t="str">
        <f t="shared" si="137"/>
        <v>541085TDCME</v>
      </c>
      <c r="W1275" t="str">
        <f t="shared" si="138"/>
        <v>500741085TDCME</v>
      </c>
      <c r="X1275" t="str">
        <f t="shared" si="139"/>
        <v>0CME</v>
      </c>
    </row>
    <row r="1276" spans="3:24" hidden="1" x14ac:dyDescent="0.2">
      <c r="C1276">
        <v>5007</v>
      </c>
      <c r="D1276" t="s">
        <v>199</v>
      </c>
      <c r="E1276" t="s">
        <v>200</v>
      </c>
      <c r="F1276" t="s">
        <v>267</v>
      </c>
      <c r="G1276" s="1">
        <v>41085</v>
      </c>
      <c r="H1276" t="s">
        <v>202</v>
      </c>
      <c r="I1276">
        <v>34</v>
      </c>
      <c r="J1276">
        <v>6.97</v>
      </c>
      <c r="K1276" s="36">
        <v>0</v>
      </c>
      <c r="L1276" s="36">
        <v>14</v>
      </c>
      <c r="M1276">
        <v>0</v>
      </c>
      <c r="N1276" t="s">
        <v>590</v>
      </c>
      <c r="O1276" t="s">
        <v>590</v>
      </c>
      <c r="P1276" t="s">
        <v>473</v>
      </c>
      <c r="Q1276">
        <v>1</v>
      </c>
      <c r="R1276" s="116">
        <f t="shared" si="133"/>
        <v>14</v>
      </c>
      <c r="S1276">
        <f t="shared" si="134"/>
        <v>97.58</v>
      </c>
      <c r="T1276" t="str">
        <f t="shared" si="135"/>
        <v>50074108530VME</v>
      </c>
      <c r="U1276" t="str">
        <f t="shared" si="136"/>
        <v>54108530VME</v>
      </c>
      <c r="V1276" t="str">
        <f t="shared" si="137"/>
        <v>541085TDVME</v>
      </c>
      <c r="W1276" t="str">
        <f t="shared" si="138"/>
        <v>500741085TDVME</v>
      </c>
      <c r="X1276" t="str">
        <f t="shared" si="139"/>
        <v>0VME</v>
      </c>
    </row>
    <row r="1277" spans="3:24" hidden="1" x14ac:dyDescent="0.2">
      <c r="C1277">
        <v>5007</v>
      </c>
      <c r="D1277" t="s">
        <v>199</v>
      </c>
      <c r="E1277" t="s">
        <v>200</v>
      </c>
      <c r="F1277" t="s">
        <v>394</v>
      </c>
      <c r="G1277" s="1">
        <v>41085</v>
      </c>
      <c r="H1277" t="s">
        <v>204</v>
      </c>
      <c r="I1277">
        <v>34</v>
      </c>
      <c r="J1277">
        <v>6.86</v>
      </c>
      <c r="K1277" s="36">
        <v>2940</v>
      </c>
      <c r="L1277" s="36">
        <v>0</v>
      </c>
      <c r="M1277">
        <v>0</v>
      </c>
      <c r="N1277" t="s">
        <v>590</v>
      </c>
      <c r="O1277" t="s">
        <v>590</v>
      </c>
      <c r="P1277" t="s">
        <v>473</v>
      </c>
      <c r="Q1277">
        <v>1</v>
      </c>
      <c r="R1277" s="116">
        <f t="shared" si="133"/>
        <v>2940</v>
      </c>
      <c r="S1277">
        <f t="shared" si="134"/>
        <v>20168.400000000001</v>
      </c>
      <c r="T1277" t="str">
        <f t="shared" si="135"/>
        <v>50074108530CME</v>
      </c>
      <c r="U1277" t="str">
        <f t="shared" si="136"/>
        <v>54108530CME</v>
      </c>
      <c r="V1277" t="str">
        <f t="shared" si="137"/>
        <v>541085TDCME</v>
      </c>
      <c r="W1277" t="str">
        <f t="shared" si="138"/>
        <v>500741085TDCME</v>
      </c>
      <c r="X1277" t="str">
        <f t="shared" si="139"/>
        <v>0CME</v>
      </c>
    </row>
    <row r="1278" spans="3:24" hidden="1" x14ac:dyDescent="0.2">
      <c r="C1278">
        <v>5007</v>
      </c>
      <c r="D1278" t="s">
        <v>199</v>
      </c>
      <c r="E1278" t="s">
        <v>200</v>
      </c>
      <c r="F1278" t="s">
        <v>320</v>
      </c>
      <c r="G1278" s="1">
        <v>41085</v>
      </c>
      <c r="H1278" t="s">
        <v>204</v>
      </c>
      <c r="I1278">
        <v>34</v>
      </c>
      <c r="J1278">
        <v>6.86</v>
      </c>
      <c r="K1278" s="36">
        <v>100</v>
      </c>
      <c r="L1278" s="36">
        <v>0</v>
      </c>
      <c r="M1278">
        <v>0</v>
      </c>
      <c r="N1278" t="s">
        <v>590</v>
      </c>
      <c r="O1278" t="s">
        <v>590</v>
      </c>
      <c r="P1278" t="s">
        <v>473</v>
      </c>
      <c r="Q1278">
        <v>1</v>
      </c>
      <c r="R1278" s="116">
        <f t="shared" si="133"/>
        <v>100</v>
      </c>
      <c r="S1278">
        <f t="shared" si="134"/>
        <v>686</v>
      </c>
      <c r="T1278" t="str">
        <f t="shared" si="135"/>
        <v>50074108530CME</v>
      </c>
      <c r="U1278" t="str">
        <f t="shared" si="136"/>
        <v>54108530CME</v>
      </c>
      <c r="V1278" t="str">
        <f t="shared" si="137"/>
        <v>541085TDCME</v>
      </c>
      <c r="W1278" t="str">
        <f t="shared" si="138"/>
        <v>500741085TDCME</v>
      </c>
      <c r="X1278" t="str">
        <f t="shared" si="139"/>
        <v>0CME</v>
      </c>
    </row>
    <row r="1279" spans="3:24" hidden="1" x14ac:dyDescent="0.2">
      <c r="C1279">
        <v>5007</v>
      </c>
      <c r="D1279" t="s">
        <v>199</v>
      </c>
      <c r="E1279" t="s">
        <v>200</v>
      </c>
      <c r="F1279" t="s">
        <v>719</v>
      </c>
      <c r="G1279" s="1">
        <v>41085</v>
      </c>
      <c r="H1279" t="s">
        <v>202</v>
      </c>
      <c r="I1279">
        <v>34</v>
      </c>
      <c r="J1279">
        <v>6.97</v>
      </c>
      <c r="K1279" s="36">
        <v>0</v>
      </c>
      <c r="L1279" s="36">
        <v>153.27969999999999</v>
      </c>
      <c r="M1279">
        <v>0</v>
      </c>
      <c r="N1279" t="s">
        <v>590</v>
      </c>
      <c r="O1279" t="s">
        <v>590</v>
      </c>
      <c r="P1279" t="s">
        <v>495</v>
      </c>
      <c r="Q1279">
        <v>1</v>
      </c>
      <c r="R1279" s="116">
        <f t="shared" si="133"/>
        <v>153.27969999999999</v>
      </c>
      <c r="S1279">
        <f t="shared" si="134"/>
        <v>1068.3595089999999</v>
      </c>
      <c r="T1279" t="str">
        <f t="shared" si="135"/>
        <v>50074108530VME</v>
      </c>
      <c r="U1279" t="str">
        <f t="shared" si="136"/>
        <v>54108530VME</v>
      </c>
      <c r="V1279" t="str">
        <f t="shared" si="137"/>
        <v>541085TDVME</v>
      </c>
      <c r="W1279" t="str">
        <f t="shared" si="138"/>
        <v>500741085TDVME</v>
      </c>
      <c r="X1279" t="str">
        <f t="shared" si="139"/>
        <v>0VME</v>
      </c>
    </row>
    <row r="1280" spans="3:24" hidden="1" x14ac:dyDescent="0.2">
      <c r="C1280">
        <v>5007</v>
      </c>
      <c r="D1280" t="s">
        <v>199</v>
      </c>
      <c r="E1280" t="s">
        <v>200</v>
      </c>
      <c r="F1280" t="s">
        <v>297</v>
      </c>
      <c r="G1280" s="1">
        <v>41085</v>
      </c>
      <c r="H1280" t="s">
        <v>204</v>
      </c>
      <c r="I1280">
        <v>34</v>
      </c>
      <c r="J1280">
        <v>6.86</v>
      </c>
      <c r="K1280" s="36">
        <v>4250</v>
      </c>
      <c r="L1280" s="36">
        <v>0</v>
      </c>
      <c r="M1280">
        <v>0</v>
      </c>
      <c r="N1280" t="s">
        <v>590</v>
      </c>
      <c r="O1280" t="s">
        <v>590</v>
      </c>
      <c r="P1280" t="s">
        <v>495</v>
      </c>
      <c r="Q1280">
        <v>1</v>
      </c>
      <c r="R1280" s="116">
        <f t="shared" si="133"/>
        <v>4250</v>
      </c>
      <c r="S1280">
        <f t="shared" si="134"/>
        <v>29155</v>
      </c>
      <c r="T1280" t="str">
        <f t="shared" si="135"/>
        <v>50074108530CME</v>
      </c>
      <c r="U1280" t="str">
        <f t="shared" si="136"/>
        <v>54108530CME</v>
      </c>
      <c r="V1280" t="str">
        <f t="shared" si="137"/>
        <v>541085TDCME</v>
      </c>
      <c r="W1280" t="str">
        <f t="shared" si="138"/>
        <v>500741085TDCME</v>
      </c>
      <c r="X1280" t="str">
        <f t="shared" si="139"/>
        <v>0CME</v>
      </c>
    </row>
    <row r="1281" spans="3:24" hidden="1" x14ac:dyDescent="0.2">
      <c r="C1281">
        <v>5007</v>
      </c>
      <c r="D1281" t="s">
        <v>199</v>
      </c>
      <c r="E1281" t="s">
        <v>200</v>
      </c>
      <c r="F1281" t="s">
        <v>268</v>
      </c>
      <c r="G1281" s="1">
        <v>41085</v>
      </c>
      <c r="H1281" t="s">
        <v>202</v>
      </c>
      <c r="I1281">
        <v>34</v>
      </c>
      <c r="J1281">
        <v>6.97</v>
      </c>
      <c r="K1281" s="36">
        <v>0</v>
      </c>
      <c r="L1281" s="36">
        <v>5890</v>
      </c>
      <c r="M1281">
        <v>0</v>
      </c>
      <c r="N1281" t="s">
        <v>590</v>
      </c>
      <c r="O1281" t="s">
        <v>590</v>
      </c>
      <c r="P1281" t="s">
        <v>590</v>
      </c>
      <c r="Q1281">
        <v>1</v>
      </c>
      <c r="R1281" s="116">
        <f t="shared" si="133"/>
        <v>5890</v>
      </c>
      <c r="S1281">
        <f t="shared" si="134"/>
        <v>41053.299999999996</v>
      </c>
      <c r="T1281" t="str">
        <f t="shared" si="135"/>
        <v>50074108530VME</v>
      </c>
      <c r="U1281" t="str">
        <f t="shared" si="136"/>
        <v>54108530VME</v>
      </c>
      <c r="V1281" t="str">
        <f t="shared" si="137"/>
        <v>541085TDVME</v>
      </c>
      <c r="W1281" t="str">
        <f t="shared" si="138"/>
        <v>500741085TDVME</v>
      </c>
      <c r="X1281" t="str">
        <f t="shared" si="139"/>
        <v>0VME</v>
      </c>
    </row>
    <row r="1282" spans="3:24" hidden="1" x14ac:dyDescent="0.2">
      <c r="C1282">
        <v>5007</v>
      </c>
      <c r="D1282" t="s">
        <v>199</v>
      </c>
      <c r="E1282" t="s">
        <v>200</v>
      </c>
      <c r="F1282" t="s">
        <v>237</v>
      </c>
      <c r="G1282" s="1">
        <v>41085</v>
      </c>
      <c r="H1282" t="s">
        <v>204</v>
      </c>
      <c r="I1282">
        <v>34</v>
      </c>
      <c r="J1282">
        <v>6.86</v>
      </c>
      <c r="K1282" s="36">
        <v>6276</v>
      </c>
      <c r="L1282" s="36">
        <v>0</v>
      </c>
      <c r="M1282">
        <v>0</v>
      </c>
      <c r="N1282" t="s">
        <v>590</v>
      </c>
      <c r="O1282" t="s">
        <v>590</v>
      </c>
      <c r="P1282" t="s">
        <v>590</v>
      </c>
      <c r="Q1282">
        <v>1</v>
      </c>
      <c r="R1282" s="116">
        <f t="shared" si="133"/>
        <v>6276</v>
      </c>
      <c r="S1282">
        <f t="shared" si="134"/>
        <v>43053.36</v>
      </c>
      <c r="T1282" t="str">
        <f t="shared" si="135"/>
        <v>50074108530CME</v>
      </c>
      <c r="U1282" t="str">
        <f t="shared" si="136"/>
        <v>54108530CME</v>
      </c>
      <c r="V1282" t="str">
        <f t="shared" si="137"/>
        <v>541085TDCME</v>
      </c>
      <c r="W1282" t="str">
        <f t="shared" si="138"/>
        <v>500741085TDCME</v>
      </c>
      <c r="X1282" t="str">
        <f t="shared" si="139"/>
        <v>0CME</v>
      </c>
    </row>
    <row r="1283" spans="3:24" hidden="1" x14ac:dyDescent="0.2">
      <c r="C1283">
        <v>5007</v>
      </c>
      <c r="D1283" t="s">
        <v>199</v>
      </c>
      <c r="E1283" t="s">
        <v>200</v>
      </c>
      <c r="F1283" t="s">
        <v>352</v>
      </c>
      <c r="G1283" s="1">
        <v>41085</v>
      </c>
      <c r="H1283" t="s">
        <v>202</v>
      </c>
      <c r="I1283">
        <v>34</v>
      </c>
      <c r="J1283">
        <v>6.97</v>
      </c>
      <c r="K1283" s="36">
        <v>0</v>
      </c>
      <c r="L1283" s="36">
        <v>456.19940000000003</v>
      </c>
      <c r="M1283">
        <v>0</v>
      </c>
      <c r="N1283" t="s">
        <v>590</v>
      </c>
      <c r="O1283" t="s">
        <v>590</v>
      </c>
      <c r="P1283" t="s">
        <v>607</v>
      </c>
      <c r="Q1283">
        <v>1</v>
      </c>
      <c r="R1283" s="116">
        <f t="shared" si="133"/>
        <v>456.19940000000003</v>
      </c>
      <c r="S1283">
        <f t="shared" si="134"/>
        <v>3179.7098180000003</v>
      </c>
      <c r="T1283" t="str">
        <f t="shared" si="135"/>
        <v>50074108530VME</v>
      </c>
      <c r="U1283" t="str">
        <f t="shared" si="136"/>
        <v>54108530VME</v>
      </c>
      <c r="V1283" t="str">
        <f t="shared" si="137"/>
        <v>541085TDVME</v>
      </c>
      <c r="W1283" t="str">
        <f t="shared" si="138"/>
        <v>500741085TDVME</v>
      </c>
      <c r="X1283" t="str">
        <f t="shared" si="139"/>
        <v>0VME</v>
      </c>
    </row>
    <row r="1284" spans="3:24" hidden="1" x14ac:dyDescent="0.2">
      <c r="C1284">
        <v>5007</v>
      </c>
      <c r="D1284" t="s">
        <v>199</v>
      </c>
      <c r="E1284" t="s">
        <v>200</v>
      </c>
      <c r="F1284" t="s">
        <v>240</v>
      </c>
      <c r="G1284" s="1">
        <v>41085</v>
      </c>
      <c r="H1284" t="s">
        <v>204</v>
      </c>
      <c r="I1284">
        <v>34</v>
      </c>
      <c r="J1284">
        <v>6.86</v>
      </c>
      <c r="K1284" s="36">
        <v>324.5204</v>
      </c>
      <c r="L1284" s="36">
        <v>0</v>
      </c>
      <c r="M1284">
        <v>0</v>
      </c>
      <c r="N1284" t="s">
        <v>590</v>
      </c>
      <c r="O1284" t="s">
        <v>590</v>
      </c>
      <c r="P1284" t="s">
        <v>607</v>
      </c>
      <c r="Q1284">
        <v>1</v>
      </c>
      <c r="R1284" s="116">
        <f t="shared" si="133"/>
        <v>324.5204</v>
      </c>
      <c r="S1284">
        <f t="shared" si="134"/>
        <v>2226.2099440000002</v>
      </c>
      <c r="T1284" t="str">
        <f t="shared" si="135"/>
        <v>50074108530CME</v>
      </c>
      <c r="U1284" t="str">
        <f t="shared" si="136"/>
        <v>54108530CME</v>
      </c>
      <c r="V1284" t="str">
        <f t="shared" si="137"/>
        <v>541085TDCME</v>
      </c>
      <c r="W1284" t="str">
        <f t="shared" si="138"/>
        <v>500741085TDCME</v>
      </c>
      <c r="X1284" t="str">
        <f t="shared" si="139"/>
        <v>0CME</v>
      </c>
    </row>
    <row r="1285" spans="3:24" hidden="1" x14ac:dyDescent="0.2">
      <c r="C1285">
        <v>5007</v>
      </c>
      <c r="D1285" t="s">
        <v>199</v>
      </c>
      <c r="E1285" t="s">
        <v>200</v>
      </c>
      <c r="F1285" t="s">
        <v>395</v>
      </c>
      <c r="G1285" s="1">
        <v>41085</v>
      </c>
      <c r="H1285" t="s">
        <v>204</v>
      </c>
      <c r="I1285">
        <v>34</v>
      </c>
      <c r="J1285">
        <v>6.86</v>
      </c>
      <c r="K1285" s="36">
        <v>2480</v>
      </c>
      <c r="L1285" s="36">
        <v>0</v>
      </c>
      <c r="M1285">
        <v>0</v>
      </c>
      <c r="N1285" t="s">
        <v>590</v>
      </c>
      <c r="O1285" t="s">
        <v>590</v>
      </c>
      <c r="P1285" t="s">
        <v>203</v>
      </c>
      <c r="Q1285">
        <v>1</v>
      </c>
      <c r="R1285" s="116">
        <f t="shared" si="133"/>
        <v>2480</v>
      </c>
      <c r="S1285">
        <f t="shared" si="134"/>
        <v>17012.8</v>
      </c>
      <c r="T1285" t="str">
        <f t="shared" si="135"/>
        <v>50074108530CME</v>
      </c>
      <c r="U1285" t="str">
        <f t="shared" si="136"/>
        <v>54108530CME</v>
      </c>
      <c r="V1285" t="str">
        <f t="shared" si="137"/>
        <v>541085TDCME</v>
      </c>
      <c r="W1285" t="str">
        <f t="shared" si="138"/>
        <v>500741085TDCME</v>
      </c>
      <c r="X1285" t="str">
        <f t="shared" si="139"/>
        <v>0CME</v>
      </c>
    </row>
    <row r="1286" spans="3:24" hidden="1" x14ac:dyDescent="0.2">
      <c r="C1286">
        <v>5007</v>
      </c>
      <c r="D1286" t="s">
        <v>199</v>
      </c>
      <c r="E1286" t="s">
        <v>200</v>
      </c>
      <c r="F1286" t="s">
        <v>217</v>
      </c>
      <c r="G1286" s="1">
        <v>41085</v>
      </c>
      <c r="H1286" t="s">
        <v>204</v>
      </c>
      <c r="I1286">
        <v>34</v>
      </c>
      <c r="J1286">
        <v>6.86</v>
      </c>
      <c r="K1286" s="36">
        <v>1190</v>
      </c>
      <c r="L1286" s="36">
        <v>0</v>
      </c>
      <c r="M1286">
        <v>0</v>
      </c>
      <c r="N1286" t="s">
        <v>590</v>
      </c>
      <c r="O1286" t="s">
        <v>590</v>
      </c>
      <c r="P1286" t="s">
        <v>203</v>
      </c>
      <c r="Q1286">
        <v>1</v>
      </c>
      <c r="R1286" s="116">
        <f t="shared" si="133"/>
        <v>1190</v>
      </c>
      <c r="S1286">
        <f t="shared" si="134"/>
        <v>8163.4000000000005</v>
      </c>
      <c r="T1286" t="str">
        <f t="shared" si="135"/>
        <v>50074108530CME</v>
      </c>
      <c r="U1286" t="str">
        <f t="shared" si="136"/>
        <v>54108530CME</v>
      </c>
      <c r="V1286" t="str">
        <f t="shared" si="137"/>
        <v>541085TDCME</v>
      </c>
      <c r="W1286" t="str">
        <f t="shared" si="138"/>
        <v>500741085TDCME</v>
      </c>
      <c r="X1286" t="str">
        <f t="shared" si="139"/>
        <v>0CME</v>
      </c>
    </row>
    <row r="1287" spans="3:24" hidden="1" x14ac:dyDescent="0.2">
      <c r="C1287">
        <v>5007</v>
      </c>
      <c r="D1287" t="s">
        <v>199</v>
      </c>
      <c r="E1287" t="s">
        <v>200</v>
      </c>
      <c r="F1287" t="s">
        <v>351</v>
      </c>
      <c r="G1287" s="1">
        <v>41085</v>
      </c>
      <c r="H1287" t="s">
        <v>202</v>
      </c>
      <c r="I1287">
        <v>34</v>
      </c>
      <c r="J1287">
        <v>6.97</v>
      </c>
      <c r="K1287" s="36">
        <v>0</v>
      </c>
      <c r="L1287" s="36">
        <v>870.4203</v>
      </c>
      <c r="M1287">
        <v>0</v>
      </c>
      <c r="N1287" t="s">
        <v>590</v>
      </c>
      <c r="O1287" t="s">
        <v>590</v>
      </c>
      <c r="P1287" t="s">
        <v>205</v>
      </c>
      <c r="Q1287">
        <v>1</v>
      </c>
      <c r="R1287" s="116">
        <f t="shared" si="133"/>
        <v>870.4203</v>
      </c>
      <c r="S1287">
        <f t="shared" si="134"/>
        <v>6066.8294909999995</v>
      </c>
      <c r="T1287" t="str">
        <f t="shared" si="135"/>
        <v>50074108530VME</v>
      </c>
      <c r="U1287" t="str">
        <f t="shared" si="136"/>
        <v>54108530VME</v>
      </c>
      <c r="V1287" t="str">
        <f t="shared" si="137"/>
        <v>541085TDVME</v>
      </c>
      <c r="W1287" t="str">
        <f t="shared" si="138"/>
        <v>500741085TDVME</v>
      </c>
      <c r="X1287" t="str">
        <f t="shared" si="139"/>
        <v>0VME</v>
      </c>
    </row>
    <row r="1288" spans="3:24" hidden="1" x14ac:dyDescent="0.2">
      <c r="C1288">
        <v>5007</v>
      </c>
      <c r="D1288" t="s">
        <v>199</v>
      </c>
      <c r="E1288" t="s">
        <v>200</v>
      </c>
      <c r="F1288" t="s">
        <v>323</v>
      </c>
      <c r="G1288" s="1">
        <v>41085</v>
      </c>
      <c r="H1288" t="s">
        <v>204</v>
      </c>
      <c r="I1288">
        <v>34</v>
      </c>
      <c r="J1288">
        <v>6.86</v>
      </c>
      <c r="K1288" s="36">
        <v>1100.5</v>
      </c>
      <c r="L1288" s="36">
        <v>0</v>
      </c>
      <c r="M1288">
        <v>0</v>
      </c>
      <c r="N1288" t="s">
        <v>590</v>
      </c>
      <c r="O1288" t="s">
        <v>590</v>
      </c>
      <c r="P1288" t="s">
        <v>205</v>
      </c>
      <c r="Q1288">
        <v>1</v>
      </c>
      <c r="R1288" s="116">
        <f t="shared" ref="R1288:R1303" si="140">+L1288+K1288</f>
        <v>1100.5</v>
      </c>
      <c r="S1288">
        <f t="shared" ref="S1288:S1303" si="141">+R1288*J1288</f>
        <v>7549.43</v>
      </c>
      <c r="T1288" t="str">
        <f t="shared" ref="T1288:T1303" si="142">+C1288&amp;G1288&amp;E1288&amp;H1288</f>
        <v>50074108530CME</v>
      </c>
      <c r="U1288" t="str">
        <f t="shared" ref="U1288:U1303" si="143">IF(C1288=10001,"4"&amp;G1288&amp;E1288&amp;H1288,LEFT(C1288,1)&amp;G1288&amp;E1288&amp;H1288)</f>
        <v>54108530CME</v>
      </c>
      <c r="V1288" t="str">
        <f t="shared" ref="V1288:V1303" si="144">+LEFT(C1288,1)&amp;G1288&amp;IF(OR(E1288="30",E1288="31",E1288="32"),"TD","")&amp;H1288</f>
        <v>541085TDCME</v>
      </c>
      <c r="W1288" t="str">
        <f t="shared" ref="W1288:W1303" si="145">C1288&amp;G1288&amp;IF(OR(E1288="30",E1288="31",E1288="32"),"TD","")&amp;H1288</f>
        <v>500741085TDCME</v>
      </c>
      <c r="X1288" t="str">
        <f t="shared" ref="X1288:X1303" si="146">M1288&amp;H1288</f>
        <v>0CME</v>
      </c>
    </row>
    <row r="1289" spans="3:24" hidden="1" x14ac:dyDescent="0.2">
      <c r="C1289">
        <v>5007</v>
      </c>
      <c r="D1289" t="s">
        <v>199</v>
      </c>
      <c r="E1289" t="s">
        <v>200</v>
      </c>
      <c r="F1289" t="s">
        <v>260</v>
      </c>
      <c r="G1289" s="1">
        <v>41085</v>
      </c>
      <c r="H1289" t="s">
        <v>202</v>
      </c>
      <c r="I1289">
        <v>34</v>
      </c>
      <c r="J1289">
        <v>6.97</v>
      </c>
      <c r="K1289" s="36">
        <v>0</v>
      </c>
      <c r="L1289" s="36">
        <v>570.61969999999997</v>
      </c>
      <c r="M1289">
        <v>0</v>
      </c>
      <c r="N1289" t="s">
        <v>607</v>
      </c>
      <c r="O1289" t="s">
        <v>607</v>
      </c>
      <c r="P1289" t="s">
        <v>198</v>
      </c>
      <c r="Q1289">
        <v>1</v>
      </c>
      <c r="R1289" s="116">
        <f t="shared" si="140"/>
        <v>570.61969999999997</v>
      </c>
      <c r="S1289">
        <f t="shared" si="141"/>
        <v>3977.2193089999996</v>
      </c>
      <c r="T1289" t="str">
        <f t="shared" si="142"/>
        <v>50074108530VME</v>
      </c>
      <c r="U1289" t="str">
        <f t="shared" si="143"/>
        <v>54108530VME</v>
      </c>
      <c r="V1289" t="str">
        <f t="shared" si="144"/>
        <v>541085TDVME</v>
      </c>
      <c r="W1289" t="str">
        <f t="shared" si="145"/>
        <v>500741085TDVME</v>
      </c>
      <c r="X1289" t="str">
        <f t="shared" si="146"/>
        <v>0VME</v>
      </c>
    </row>
    <row r="1290" spans="3:24" hidden="1" x14ac:dyDescent="0.2">
      <c r="C1290">
        <v>5007</v>
      </c>
      <c r="D1290" t="s">
        <v>199</v>
      </c>
      <c r="E1290" t="s">
        <v>200</v>
      </c>
      <c r="F1290" t="s">
        <v>396</v>
      </c>
      <c r="G1290" s="1">
        <v>41085</v>
      </c>
      <c r="H1290" t="s">
        <v>204</v>
      </c>
      <c r="I1290">
        <v>34</v>
      </c>
      <c r="J1290">
        <v>6.86</v>
      </c>
      <c r="K1290" s="36">
        <v>1800</v>
      </c>
      <c r="L1290" s="36">
        <v>0</v>
      </c>
      <c r="M1290">
        <v>0</v>
      </c>
      <c r="N1290" t="s">
        <v>607</v>
      </c>
      <c r="O1290" t="s">
        <v>607</v>
      </c>
      <c r="P1290" t="s">
        <v>198</v>
      </c>
      <c r="Q1290">
        <v>1</v>
      </c>
      <c r="R1290" s="116">
        <f t="shared" si="140"/>
        <v>1800</v>
      </c>
      <c r="S1290">
        <f t="shared" si="141"/>
        <v>12348</v>
      </c>
      <c r="T1290" t="str">
        <f t="shared" si="142"/>
        <v>50074108530CME</v>
      </c>
      <c r="U1290" t="str">
        <f t="shared" si="143"/>
        <v>54108530CME</v>
      </c>
      <c r="V1290" t="str">
        <f t="shared" si="144"/>
        <v>541085TDCME</v>
      </c>
      <c r="W1290" t="str">
        <f t="shared" si="145"/>
        <v>500741085TDCME</v>
      </c>
      <c r="X1290" t="str">
        <f t="shared" si="146"/>
        <v>0CME</v>
      </c>
    </row>
    <row r="1291" spans="3:24" hidden="1" x14ac:dyDescent="0.2">
      <c r="C1291">
        <v>5007</v>
      </c>
      <c r="D1291" t="s">
        <v>199</v>
      </c>
      <c r="E1291" t="s">
        <v>200</v>
      </c>
      <c r="F1291" t="s">
        <v>200</v>
      </c>
      <c r="G1291" s="1">
        <v>41085</v>
      </c>
      <c r="H1291" t="s">
        <v>204</v>
      </c>
      <c r="I1291">
        <v>34</v>
      </c>
      <c r="J1291">
        <v>6.86</v>
      </c>
      <c r="K1291" s="36">
        <v>1337.32</v>
      </c>
      <c r="L1291" s="36">
        <v>0</v>
      </c>
      <c r="M1291">
        <v>0</v>
      </c>
      <c r="N1291" t="s">
        <v>607</v>
      </c>
      <c r="O1291" t="s">
        <v>607</v>
      </c>
      <c r="P1291" t="s">
        <v>198</v>
      </c>
      <c r="Q1291">
        <v>1</v>
      </c>
      <c r="R1291" s="116">
        <f t="shared" si="140"/>
        <v>1337.32</v>
      </c>
      <c r="S1291">
        <f t="shared" si="141"/>
        <v>9174.0151999999998</v>
      </c>
      <c r="T1291" t="str">
        <f t="shared" si="142"/>
        <v>50074108530CME</v>
      </c>
      <c r="U1291" t="str">
        <f t="shared" si="143"/>
        <v>54108530CME</v>
      </c>
      <c r="V1291" t="str">
        <f t="shared" si="144"/>
        <v>541085TDCME</v>
      </c>
      <c r="W1291" t="str">
        <f t="shared" si="145"/>
        <v>500741085TDCME</v>
      </c>
      <c r="X1291" t="str">
        <f t="shared" si="146"/>
        <v>0CME</v>
      </c>
    </row>
    <row r="1292" spans="3:24" hidden="1" x14ac:dyDescent="0.2">
      <c r="C1292">
        <v>5008</v>
      </c>
      <c r="D1292" t="s">
        <v>199</v>
      </c>
      <c r="E1292" t="s">
        <v>200</v>
      </c>
      <c r="F1292" t="s">
        <v>755</v>
      </c>
      <c r="G1292" s="1">
        <v>41085</v>
      </c>
      <c r="H1292" t="s">
        <v>204</v>
      </c>
      <c r="I1292">
        <v>34</v>
      </c>
      <c r="J1292">
        <v>6.85</v>
      </c>
      <c r="K1292" s="36">
        <v>910</v>
      </c>
      <c r="L1292" s="36">
        <v>0</v>
      </c>
      <c r="M1292">
        <v>0</v>
      </c>
      <c r="N1292" t="s">
        <v>198</v>
      </c>
      <c r="O1292" t="s">
        <v>198</v>
      </c>
      <c r="P1292" t="s">
        <v>198</v>
      </c>
      <c r="Q1292">
        <v>1</v>
      </c>
      <c r="R1292" s="116">
        <f t="shared" si="140"/>
        <v>910</v>
      </c>
      <c r="S1292">
        <f t="shared" si="141"/>
        <v>6233.5</v>
      </c>
      <c r="T1292" t="str">
        <f t="shared" si="142"/>
        <v>50084108530CME</v>
      </c>
      <c r="U1292" t="str">
        <f t="shared" si="143"/>
        <v>54108530CME</v>
      </c>
      <c r="V1292" t="str">
        <f t="shared" si="144"/>
        <v>541085TDCME</v>
      </c>
      <c r="W1292" t="str">
        <f t="shared" si="145"/>
        <v>500841085TDCME</v>
      </c>
      <c r="X1292" t="str">
        <f t="shared" si="146"/>
        <v>0CME</v>
      </c>
    </row>
    <row r="1293" spans="3:24" hidden="1" x14ac:dyDescent="0.2">
      <c r="C1293">
        <v>5008</v>
      </c>
      <c r="D1293" t="s">
        <v>199</v>
      </c>
      <c r="E1293" t="s">
        <v>200</v>
      </c>
      <c r="F1293" t="s">
        <v>756</v>
      </c>
      <c r="G1293" s="1">
        <v>41085</v>
      </c>
      <c r="H1293" t="s">
        <v>202</v>
      </c>
      <c r="I1293">
        <v>34</v>
      </c>
      <c r="J1293">
        <v>6.97</v>
      </c>
      <c r="K1293" s="36">
        <v>0</v>
      </c>
      <c r="L1293" s="36">
        <v>10715.22</v>
      </c>
      <c r="M1293">
        <v>0</v>
      </c>
      <c r="N1293" t="s">
        <v>198</v>
      </c>
      <c r="O1293" t="s">
        <v>198</v>
      </c>
      <c r="P1293" t="s">
        <v>198</v>
      </c>
      <c r="Q1293">
        <v>1</v>
      </c>
      <c r="R1293" s="116">
        <f t="shared" si="140"/>
        <v>10715.22</v>
      </c>
      <c r="S1293">
        <f t="shared" si="141"/>
        <v>74685.083399999989</v>
      </c>
      <c r="T1293" t="str">
        <f t="shared" si="142"/>
        <v>50084108530VME</v>
      </c>
      <c r="U1293" t="str">
        <f t="shared" si="143"/>
        <v>54108530VME</v>
      </c>
      <c r="V1293" t="str">
        <f t="shared" si="144"/>
        <v>541085TDVME</v>
      </c>
      <c r="W1293" t="str">
        <f t="shared" si="145"/>
        <v>500841085TDVME</v>
      </c>
      <c r="X1293" t="str">
        <f t="shared" si="146"/>
        <v>0VME</v>
      </c>
    </row>
    <row r="1294" spans="3:24" hidden="1" x14ac:dyDescent="0.2">
      <c r="C1294">
        <v>5008</v>
      </c>
      <c r="D1294" t="s">
        <v>199</v>
      </c>
      <c r="E1294" t="s">
        <v>200</v>
      </c>
      <c r="F1294" t="s">
        <v>626</v>
      </c>
      <c r="G1294" s="1">
        <v>41085</v>
      </c>
      <c r="H1294" t="s">
        <v>204</v>
      </c>
      <c r="I1294">
        <v>34</v>
      </c>
      <c r="J1294">
        <v>6.85</v>
      </c>
      <c r="K1294" s="36">
        <v>11478.66</v>
      </c>
      <c r="L1294" s="36">
        <v>0</v>
      </c>
      <c r="M1294">
        <v>0</v>
      </c>
      <c r="N1294" t="s">
        <v>243</v>
      </c>
      <c r="O1294" t="s">
        <v>243</v>
      </c>
      <c r="P1294" t="s">
        <v>198</v>
      </c>
      <c r="Q1294">
        <v>1</v>
      </c>
      <c r="R1294" s="116">
        <f t="shared" si="140"/>
        <v>11478.66</v>
      </c>
      <c r="S1294">
        <f t="shared" si="141"/>
        <v>78628.820999999996</v>
      </c>
      <c r="T1294" t="str">
        <f t="shared" si="142"/>
        <v>50084108530CME</v>
      </c>
      <c r="U1294" t="str">
        <f t="shared" si="143"/>
        <v>54108530CME</v>
      </c>
      <c r="V1294" t="str">
        <f t="shared" si="144"/>
        <v>541085TDCME</v>
      </c>
      <c r="W1294" t="str">
        <f t="shared" si="145"/>
        <v>500841085TDCME</v>
      </c>
      <c r="X1294" t="str">
        <f t="shared" si="146"/>
        <v>0CME</v>
      </c>
    </row>
    <row r="1295" spans="3:24" hidden="1" x14ac:dyDescent="0.2">
      <c r="C1295">
        <v>5008</v>
      </c>
      <c r="D1295" t="s">
        <v>199</v>
      </c>
      <c r="E1295" t="s">
        <v>200</v>
      </c>
      <c r="F1295" t="s">
        <v>627</v>
      </c>
      <c r="G1295" s="1">
        <v>41085</v>
      </c>
      <c r="H1295" t="s">
        <v>202</v>
      </c>
      <c r="I1295">
        <v>34</v>
      </c>
      <c r="J1295">
        <v>6.97</v>
      </c>
      <c r="K1295" s="36">
        <v>0</v>
      </c>
      <c r="L1295" s="36">
        <v>3924.36</v>
      </c>
      <c r="M1295">
        <v>0</v>
      </c>
      <c r="N1295" t="s">
        <v>243</v>
      </c>
      <c r="O1295" t="s">
        <v>243</v>
      </c>
      <c r="P1295" t="s">
        <v>198</v>
      </c>
      <c r="Q1295">
        <v>1</v>
      </c>
      <c r="R1295" s="116">
        <f t="shared" si="140"/>
        <v>3924.36</v>
      </c>
      <c r="S1295">
        <f t="shared" si="141"/>
        <v>27352.789199999999</v>
      </c>
      <c r="T1295" t="str">
        <f t="shared" si="142"/>
        <v>50084108530VME</v>
      </c>
      <c r="U1295" t="str">
        <f t="shared" si="143"/>
        <v>54108530VME</v>
      </c>
      <c r="V1295" t="str">
        <f t="shared" si="144"/>
        <v>541085TDVME</v>
      </c>
      <c r="W1295" t="str">
        <f t="shared" si="145"/>
        <v>500841085TDVME</v>
      </c>
      <c r="X1295" t="str">
        <f t="shared" si="146"/>
        <v>0VME</v>
      </c>
    </row>
    <row r="1296" spans="3:24" hidden="1" x14ac:dyDescent="0.2">
      <c r="C1296">
        <v>5008</v>
      </c>
      <c r="D1296" t="s">
        <v>199</v>
      </c>
      <c r="E1296" t="s">
        <v>226</v>
      </c>
      <c r="F1296" t="s">
        <v>707</v>
      </c>
      <c r="G1296" s="1">
        <v>41085</v>
      </c>
      <c r="H1296" t="s">
        <v>204</v>
      </c>
      <c r="I1296">
        <v>34</v>
      </c>
      <c r="J1296">
        <v>6.93</v>
      </c>
      <c r="K1296" s="36">
        <v>758.59</v>
      </c>
      <c r="L1296" s="36">
        <v>0</v>
      </c>
      <c r="M1296">
        <v>0</v>
      </c>
      <c r="N1296" t="s">
        <v>243</v>
      </c>
      <c r="O1296" t="s">
        <v>243</v>
      </c>
      <c r="P1296" t="s">
        <v>198</v>
      </c>
      <c r="Q1296">
        <v>1</v>
      </c>
      <c r="R1296" s="116">
        <f t="shared" si="140"/>
        <v>758.59</v>
      </c>
      <c r="S1296">
        <f t="shared" si="141"/>
        <v>5257.0286999999998</v>
      </c>
      <c r="T1296" t="str">
        <f t="shared" si="142"/>
        <v>50084108531CME</v>
      </c>
      <c r="U1296" t="str">
        <f t="shared" si="143"/>
        <v>54108531CME</v>
      </c>
      <c r="V1296" t="str">
        <f t="shared" si="144"/>
        <v>541085TDCME</v>
      </c>
      <c r="W1296" t="str">
        <f t="shared" si="145"/>
        <v>500841085TDCME</v>
      </c>
      <c r="X1296" t="str">
        <f t="shared" si="146"/>
        <v>0CME</v>
      </c>
    </row>
    <row r="1297" spans="3:24" hidden="1" x14ac:dyDescent="0.2">
      <c r="C1297">
        <v>5008</v>
      </c>
      <c r="D1297" t="s">
        <v>199</v>
      </c>
      <c r="E1297" t="s">
        <v>226</v>
      </c>
      <c r="F1297" t="s">
        <v>708</v>
      </c>
      <c r="G1297" s="1">
        <v>41085</v>
      </c>
      <c r="H1297" t="s">
        <v>204</v>
      </c>
      <c r="I1297">
        <v>34</v>
      </c>
      <c r="J1297">
        <v>6.9249999999999998</v>
      </c>
      <c r="K1297" s="36">
        <v>40000</v>
      </c>
      <c r="L1297" s="36">
        <v>0</v>
      </c>
      <c r="M1297">
        <v>0</v>
      </c>
      <c r="N1297" t="s">
        <v>243</v>
      </c>
      <c r="O1297" t="s">
        <v>243</v>
      </c>
      <c r="P1297" t="s">
        <v>198</v>
      </c>
      <c r="Q1297">
        <v>1</v>
      </c>
      <c r="R1297" s="116">
        <f t="shared" si="140"/>
        <v>40000</v>
      </c>
      <c r="S1297">
        <f t="shared" si="141"/>
        <v>277000</v>
      </c>
      <c r="T1297" t="str">
        <f t="shared" si="142"/>
        <v>50084108531CME</v>
      </c>
      <c r="U1297" t="str">
        <f t="shared" si="143"/>
        <v>54108531CME</v>
      </c>
      <c r="V1297" t="str">
        <f t="shared" si="144"/>
        <v>541085TDCME</v>
      </c>
      <c r="W1297" t="str">
        <f t="shared" si="145"/>
        <v>500841085TDCME</v>
      </c>
      <c r="X1297" t="str">
        <f t="shared" si="146"/>
        <v>0CME</v>
      </c>
    </row>
    <row r="1298" spans="3:24" hidden="1" x14ac:dyDescent="0.2">
      <c r="C1298">
        <v>5008</v>
      </c>
      <c r="D1298" t="s">
        <v>199</v>
      </c>
      <c r="E1298" t="s">
        <v>200</v>
      </c>
      <c r="F1298" t="s">
        <v>628</v>
      </c>
      <c r="G1298" s="1">
        <v>41085</v>
      </c>
      <c r="H1298" t="s">
        <v>204</v>
      </c>
      <c r="I1298">
        <v>34</v>
      </c>
      <c r="J1298">
        <v>6.85</v>
      </c>
      <c r="K1298" s="36">
        <v>3481.49</v>
      </c>
      <c r="L1298" s="36">
        <v>0</v>
      </c>
      <c r="M1298">
        <v>0</v>
      </c>
      <c r="N1298" t="s">
        <v>348</v>
      </c>
      <c r="O1298" t="s">
        <v>348</v>
      </c>
      <c r="P1298" t="s">
        <v>198</v>
      </c>
      <c r="Q1298">
        <v>1</v>
      </c>
      <c r="R1298" s="116">
        <f t="shared" si="140"/>
        <v>3481.49</v>
      </c>
      <c r="S1298">
        <f t="shared" si="141"/>
        <v>23848.206499999997</v>
      </c>
      <c r="T1298" t="str">
        <f t="shared" si="142"/>
        <v>50084108530CME</v>
      </c>
      <c r="U1298" t="str">
        <f t="shared" si="143"/>
        <v>54108530CME</v>
      </c>
      <c r="V1298" t="str">
        <f t="shared" si="144"/>
        <v>541085TDCME</v>
      </c>
      <c r="W1298" t="str">
        <f t="shared" si="145"/>
        <v>500841085TDCME</v>
      </c>
      <c r="X1298" t="str">
        <f t="shared" si="146"/>
        <v>0CME</v>
      </c>
    </row>
    <row r="1299" spans="3:24" hidden="1" x14ac:dyDescent="0.2">
      <c r="C1299">
        <v>5008</v>
      </c>
      <c r="D1299" t="s">
        <v>199</v>
      </c>
      <c r="E1299" t="s">
        <v>200</v>
      </c>
      <c r="F1299" t="s">
        <v>629</v>
      </c>
      <c r="G1299" s="1">
        <v>41085</v>
      </c>
      <c r="H1299" t="s">
        <v>202</v>
      </c>
      <c r="I1299">
        <v>34</v>
      </c>
      <c r="J1299">
        <v>6.97</v>
      </c>
      <c r="K1299" s="36">
        <v>0</v>
      </c>
      <c r="L1299" s="36">
        <v>1070.55</v>
      </c>
      <c r="M1299">
        <v>0</v>
      </c>
      <c r="N1299" t="s">
        <v>348</v>
      </c>
      <c r="O1299" t="s">
        <v>348</v>
      </c>
      <c r="P1299" t="s">
        <v>198</v>
      </c>
      <c r="Q1299">
        <v>1</v>
      </c>
      <c r="R1299" s="116">
        <f t="shared" si="140"/>
        <v>1070.55</v>
      </c>
      <c r="S1299">
        <f t="shared" si="141"/>
        <v>7461.7334999999994</v>
      </c>
      <c r="T1299" t="str">
        <f t="shared" si="142"/>
        <v>50084108530VME</v>
      </c>
      <c r="U1299" t="str">
        <f t="shared" si="143"/>
        <v>54108530VME</v>
      </c>
      <c r="V1299" t="str">
        <f t="shared" si="144"/>
        <v>541085TDVME</v>
      </c>
      <c r="W1299" t="str">
        <f t="shared" si="145"/>
        <v>500841085TDVME</v>
      </c>
      <c r="X1299" t="str">
        <f t="shared" si="146"/>
        <v>0VME</v>
      </c>
    </row>
    <row r="1300" spans="3:24" hidden="1" x14ac:dyDescent="0.2">
      <c r="C1300">
        <v>5008</v>
      </c>
      <c r="D1300" t="s">
        <v>199</v>
      </c>
      <c r="E1300" t="s">
        <v>200</v>
      </c>
      <c r="F1300" t="s">
        <v>712</v>
      </c>
      <c r="G1300" s="1">
        <v>41085</v>
      </c>
      <c r="H1300" t="s">
        <v>204</v>
      </c>
      <c r="I1300">
        <v>34</v>
      </c>
      <c r="J1300">
        <v>6.85</v>
      </c>
      <c r="K1300" s="36">
        <v>204.83</v>
      </c>
      <c r="L1300" s="36">
        <v>0</v>
      </c>
      <c r="M1300">
        <v>0</v>
      </c>
      <c r="N1300" t="s">
        <v>473</v>
      </c>
      <c r="O1300" t="s">
        <v>473</v>
      </c>
      <c r="P1300" t="s">
        <v>198</v>
      </c>
      <c r="Q1300">
        <v>1</v>
      </c>
      <c r="R1300" s="116">
        <f t="shared" si="140"/>
        <v>204.83</v>
      </c>
      <c r="S1300">
        <f t="shared" si="141"/>
        <v>1403.0854999999999</v>
      </c>
      <c r="T1300" t="str">
        <f t="shared" si="142"/>
        <v>50084108530CME</v>
      </c>
      <c r="U1300" t="str">
        <f t="shared" si="143"/>
        <v>54108530CME</v>
      </c>
      <c r="V1300" t="str">
        <f t="shared" si="144"/>
        <v>541085TDCME</v>
      </c>
      <c r="W1300" t="str">
        <f t="shared" si="145"/>
        <v>500841085TDCME</v>
      </c>
      <c r="X1300" t="str">
        <f t="shared" si="146"/>
        <v>0CME</v>
      </c>
    </row>
    <row r="1301" spans="3:24" hidden="1" x14ac:dyDescent="0.2">
      <c r="C1301">
        <v>5008</v>
      </c>
      <c r="D1301" t="s">
        <v>199</v>
      </c>
      <c r="E1301" t="s">
        <v>200</v>
      </c>
      <c r="F1301" t="s">
        <v>713</v>
      </c>
      <c r="G1301" s="1">
        <v>41085</v>
      </c>
      <c r="H1301" t="s">
        <v>202</v>
      </c>
      <c r="I1301">
        <v>34</v>
      </c>
      <c r="J1301">
        <v>6.97</v>
      </c>
      <c r="K1301" s="36">
        <v>0</v>
      </c>
      <c r="L1301" s="36">
        <v>1000.36</v>
      </c>
      <c r="M1301">
        <v>0</v>
      </c>
      <c r="N1301" t="s">
        <v>473</v>
      </c>
      <c r="O1301" t="s">
        <v>473</v>
      </c>
      <c r="P1301" t="s">
        <v>198</v>
      </c>
      <c r="Q1301">
        <v>1</v>
      </c>
      <c r="R1301" s="116">
        <f t="shared" si="140"/>
        <v>1000.36</v>
      </c>
      <c r="S1301">
        <f t="shared" si="141"/>
        <v>6972.5091999999995</v>
      </c>
      <c r="T1301" t="str">
        <f t="shared" si="142"/>
        <v>50084108530VME</v>
      </c>
      <c r="U1301" t="str">
        <f t="shared" si="143"/>
        <v>54108530VME</v>
      </c>
      <c r="V1301" t="str">
        <f t="shared" si="144"/>
        <v>541085TDVME</v>
      </c>
      <c r="W1301" t="str">
        <f t="shared" si="145"/>
        <v>500841085TDVME</v>
      </c>
      <c r="X1301" t="str">
        <f t="shared" si="146"/>
        <v>0VME</v>
      </c>
    </row>
    <row r="1302" spans="3:24" hidden="1" x14ac:dyDescent="0.2">
      <c r="C1302">
        <v>5008</v>
      </c>
      <c r="D1302" t="s">
        <v>199</v>
      </c>
      <c r="E1302" t="s">
        <v>200</v>
      </c>
      <c r="F1302" t="s">
        <v>631</v>
      </c>
      <c r="G1302" s="1">
        <v>41085</v>
      </c>
      <c r="H1302" t="s">
        <v>204</v>
      </c>
      <c r="I1302">
        <v>34</v>
      </c>
      <c r="J1302">
        <v>6.85</v>
      </c>
      <c r="K1302" s="36">
        <v>5082.01</v>
      </c>
      <c r="L1302" s="36">
        <v>0</v>
      </c>
      <c r="M1302">
        <v>0</v>
      </c>
      <c r="N1302" t="s">
        <v>495</v>
      </c>
      <c r="O1302" t="s">
        <v>495</v>
      </c>
      <c r="P1302" t="s">
        <v>198</v>
      </c>
      <c r="Q1302">
        <v>1</v>
      </c>
      <c r="R1302" s="116">
        <f t="shared" si="140"/>
        <v>5082.01</v>
      </c>
      <c r="S1302">
        <f t="shared" si="141"/>
        <v>34811.768499999998</v>
      </c>
      <c r="T1302" t="str">
        <f t="shared" si="142"/>
        <v>50084108530CME</v>
      </c>
      <c r="U1302" t="str">
        <f t="shared" si="143"/>
        <v>54108530CME</v>
      </c>
      <c r="V1302" t="str">
        <f t="shared" si="144"/>
        <v>541085TDCME</v>
      </c>
      <c r="W1302" t="str">
        <f t="shared" si="145"/>
        <v>500841085TDCME</v>
      </c>
      <c r="X1302" t="str">
        <f t="shared" si="146"/>
        <v>0CME</v>
      </c>
    </row>
    <row r="1303" spans="3:24" hidden="1" x14ac:dyDescent="0.2">
      <c r="C1303">
        <v>5008</v>
      </c>
      <c r="D1303" t="s">
        <v>199</v>
      </c>
      <c r="E1303" t="s">
        <v>200</v>
      </c>
      <c r="F1303" t="s">
        <v>632</v>
      </c>
      <c r="G1303" s="1">
        <v>41085</v>
      </c>
      <c r="H1303" t="s">
        <v>202</v>
      </c>
      <c r="I1303">
        <v>34</v>
      </c>
      <c r="J1303">
        <v>6.97</v>
      </c>
      <c r="K1303" s="36">
        <v>0</v>
      </c>
      <c r="L1303" s="36">
        <v>36294.949999999997</v>
      </c>
      <c r="M1303">
        <v>0</v>
      </c>
      <c r="N1303" t="s">
        <v>495</v>
      </c>
      <c r="O1303" t="s">
        <v>495</v>
      </c>
      <c r="P1303" t="s">
        <v>198</v>
      </c>
      <c r="Q1303">
        <v>1</v>
      </c>
      <c r="R1303" s="116">
        <f t="shared" si="140"/>
        <v>36294.949999999997</v>
      </c>
      <c r="S1303">
        <f t="shared" si="141"/>
        <v>252975.80149999997</v>
      </c>
      <c r="T1303" t="str">
        <f t="shared" si="142"/>
        <v>50084108530VME</v>
      </c>
      <c r="U1303" t="str">
        <f t="shared" si="143"/>
        <v>54108530VME</v>
      </c>
      <c r="V1303" t="str">
        <f t="shared" si="144"/>
        <v>541085TDVME</v>
      </c>
      <c r="W1303" t="str">
        <f t="shared" si="145"/>
        <v>500841085TDVME</v>
      </c>
      <c r="X1303" t="str">
        <f t="shared" si="146"/>
        <v>0VME</v>
      </c>
    </row>
    <row r="1304" spans="3:24" x14ac:dyDescent="0.2">
      <c r="C1304" s="114"/>
      <c r="D1304" s="114"/>
      <c r="E1304" s="114"/>
      <c r="F1304" s="114"/>
      <c r="G1304" s="115"/>
      <c r="H1304" s="114"/>
      <c r="I1304" s="114"/>
      <c r="J1304" s="114"/>
      <c r="K1304" s="144"/>
      <c r="L1304" s="144"/>
      <c r="M1304" s="114"/>
      <c r="N1304" s="114"/>
      <c r="O1304" s="114"/>
      <c r="P1304" s="114"/>
      <c r="Q1304" s="114"/>
      <c r="R1304" s="118"/>
      <c r="S1304" s="114"/>
      <c r="T1304" s="114"/>
      <c r="U1304" s="114"/>
      <c r="V1304" s="114"/>
      <c r="W1304" s="114"/>
      <c r="X1304" s="114"/>
    </row>
    <row r="1306" spans="3:24" x14ac:dyDescent="0.2"/>
    <row r="1307" spans="3:24" x14ac:dyDescent="0.2">
      <c r="L1307" s="145" t="e">
        <f>SUM(#REF!)</f>
        <v>#REF!</v>
      </c>
      <c r="R1307" s="145" t="e">
        <f>SUM(#REF!)</f>
        <v>#REF!</v>
      </c>
    </row>
    <row r="1308" spans="3:24" x14ac:dyDescent="0.2">
      <c r="R1308"/>
    </row>
    <row r="1309" spans="3:24" x14ac:dyDescent="0.2">
      <c r="S1309" s="3"/>
    </row>
    <row r="1313" spans="12:19" x14ac:dyDescent="0.2">
      <c r="L1313" s="145">
        <f>50000*6.95</f>
        <v>347500</v>
      </c>
    </row>
    <row r="1316" spans="12:19" x14ac:dyDescent="0.2">
      <c r="S1316" s="112"/>
    </row>
    <row r="1329" spans="20:20" x14ac:dyDescent="0.2">
      <c r="T1329">
        <f>400000+111900+11850000+2200000</f>
        <v>14561900</v>
      </c>
    </row>
    <row r="1406" spans="6:6" x14ac:dyDescent="0.2">
      <c r="F1406" s="112"/>
    </row>
    <row r="3481" spans="22:23" x14ac:dyDescent="0.2">
      <c r="V3481">
        <f>SUBTOTAL(9,V1:V3480)</f>
        <v>0</v>
      </c>
      <c r="W3481">
        <f>SUBTOTAL(9,W1:W3480)</f>
        <v>0</v>
      </c>
    </row>
    <row r="3483" spans="22:23" x14ac:dyDescent="0.2">
      <c r="V3483">
        <f>+V3481+W3481</f>
        <v>0</v>
      </c>
    </row>
    <row r="3485" spans="22:23" x14ac:dyDescent="0.2">
      <c r="W3485" s="3" t="e">
        <f>+#REF!/V3483</f>
        <v>#REF!</v>
      </c>
    </row>
  </sheetData>
  <autoFilter ref="C6:X1303">
    <filterColumn colId="0">
      <filters>
        <filter val="1009"/>
      </filters>
    </filterColumn>
  </autoFilter>
  <phoneticPr fontId="0" type="noConversion"/>
  <conditionalFormatting sqref="R1309:R65160 R1:R1306">
    <cfRule type="cellIs" dxfId="0" priority="2" stopIfTrue="1" operator="notBetween">
      <formula>1</formula>
      <formula>5000000</formula>
    </cfRule>
  </conditionalFormatting>
  <pageMargins left="0.15748031496062992" right="0.15748031496062992" top="1.1023622047244095" bottom="0.98425196850393704" header="0.6692913385826772" footer="0"/>
  <pageSetup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X3071"/>
  <sheetViews>
    <sheetView topLeftCell="C1" workbookViewId="0">
      <selection activeCell="G7" sqref="G7"/>
    </sheetView>
  </sheetViews>
  <sheetFormatPr baseColWidth="10" defaultRowHeight="12.75" x14ac:dyDescent="0.2"/>
  <cols>
    <col min="2" max="2" width="16.5703125" bestFit="1" customWidth="1"/>
    <col min="3" max="3" width="5.140625" customWidth="1"/>
    <col min="4" max="4" width="10.140625" customWidth="1"/>
    <col min="5" max="5" width="10.85546875" customWidth="1"/>
    <col min="6" max="6" width="35.140625" customWidth="1"/>
    <col min="7" max="7" width="11" customWidth="1"/>
    <col min="8" max="8" width="10" customWidth="1"/>
    <col min="9" max="9" width="11.5703125" customWidth="1"/>
    <col min="10" max="10" width="10.42578125" customWidth="1"/>
    <col min="11" max="11" width="11.140625" style="145" customWidth="1"/>
    <col min="12" max="12" width="11.85546875" style="154" customWidth="1"/>
    <col min="13" max="13" width="10.85546875" customWidth="1"/>
    <col min="14" max="14" width="20.42578125" style="116" customWidth="1"/>
    <col min="15" max="15" width="16.140625" customWidth="1"/>
    <col min="16" max="16" width="33.5703125" customWidth="1"/>
    <col min="17" max="17" width="33.42578125" customWidth="1"/>
    <col min="18" max="18" width="28.42578125" customWidth="1"/>
    <col min="19" max="19" width="24.85546875" customWidth="1"/>
    <col min="20" max="20" width="23.85546875" customWidth="1"/>
    <col min="21" max="21" width="8.5703125" bestFit="1" customWidth="1"/>
    <col min="22" max="22" width="10.140625" bestFit="1" customWidth="1"/>
    <col min="23" max="23" width="14.42578125" customWidth="1"/>
  </cols>
  <sheetData>
    <row r="1" spans="2:20" x14ac:dyDescent="0.2">
      <c r="K1" s="201" t="s">
        <v>191</v>
      </c>
      <c r="L1" s="205" t="s">
        <v>192</v>
      </c>
      <c r="M1" s="201" t="s">
        <v>193</v>
      </c>
    </row>
    <row r="2" spans="2:20" x14ac:dyDescent="0.2">
      <c r="J2" s="198" t="s">
        <v>189</v>
      </c>
      <c r="K2" s="197">
        <f>VLOOKUP($G$4,TC!$A:$G,6,0)</f>
        <v>6.8500000000000005</v>
      </c>
      <c r="L2" s="200">
        <f>MIN(J7:J1302)</f>
        <v>6.85</v>
      </c>
      <c r="M2" s="218">
        <f>+K2-L2</f>
        <v>0</v>
      </c>
    </row>
    <row r="3" spans="2:20" ht="13.5" thickBot="1" x14ac:dyDescent="0.25">
      <c r="B3" s="116"/>
      <c r="J3" s="198" t="s">
        <v>188</v>
      </c>
      <c r="K3" s="197">
        <f>VLOOKUP($G$4,TC!$A:$G,7,0)</f>
        <v>6.97</v>
      </c>
      <c r="L3" s="200">
        <f>MAX(J7:J1302)</f>
        <v>6.97</v>
      </c>
      <c r="M3" s="199">
        <f>+K3-L3</f>
        <v>0</v>
      </c>
    </row>
    <row r="4" spans="2:20" ht="14.25" thickTop="1" thickBot="1" x14ac:dyDescent="0.25">
      <c r="B4" s="116"/>
      <c r="G4" s="140">
        <v>41085</v>
      </c>
      <c r="I4" s="4"/>
    </row>
    <row r="5" spans="2:20" ht="13.5" thickTop="1" x14ac:dyDescent="0.2"/>
    <row r="6" spans="2:20" x14ac:dyDescent="0.2">
      <c r="C6" s="2" t="s">
        <v>111</v>
      </c>
      <c r="D6" s="2" t="s">
        <v>112</v>
      </c>
      <c r="E6" s="2" t="s">
        <v>113</v>
      </c>
      <c r="F6" s="2" t="s">
        <v>114</v>
      </c>
      <c r="G6" s="189" t="s">
        <v>115</v>
      </c>
      <c r="H6" s="2" t="s">
        <v>116</v>
      </c>
      <c r="I6" s="2" t="s">
        <v>117</v>
      </c>
      <c r="J6" s="171" t="s">
        <v>118</v>
      </c>
      <c r="K6" s="203" t="s">
        <v>119</v>
      </c>
      <c r="L6" s="203" t="s">
        <v>120</v>
      </c>
      <c r="M6" s="2" t="s">
        <v>121</v>
      </c>
      <c r="N6" s="117" t="s">
        <v>122</v>
      </c>
      <c r="O6" s="5" t="s">
        <v>123</v>
      </c>
      <c r="P6" s="5" t="s">
        <v>124</v>
      </c>
      <c r="Q6" s="5" t="s">
        <v>45</v>
      </c>
      <c r="R6" s="5" t="s">
        <v>47</v>
      </c>
      <c r="S6" s="5" t="s">
        <v>46</v>
      </c>
      <c r="T6" s="5" t="s">
        <v>85</v>
      </c>
    </row>
    <row r="7" spans="2:20" x14ac:dyDescent="0.2">
      <c r="C7">
        <v>1001</v>
      </c>
      <c r="D7" t="s">
        <v>199</v>
      </c>
      <c r="E7" t="s">
        <v>200</v>
      </c>
      <c r="F7" t="s">
        <v>201</v>
      </c>
      <c r="G7" s="1">
        <v>41085</v>
      </c>
      <c r="H7" t="s">
        <v>204</v>
      </c>
      <c r="I7">
        <v>34</v>
      </c>
      <c r="J7">
        <v>6.85</v>
      </c>
      <c r="K7">
        <v>255.2</v>
      </c>
      <c r="L7" s="139">
        <v>0</v>
      </c>
      <c r="M7">
        <v>0</v>
      </c>
      <c r="N7">
        <f>+L7+K7</f>
        <v>255.2</v>
      </c>
      <c r="O7">
        <f>+N7*J7</f>
        <v>1748.12</v>
      </c>
      <c r="P7" t="str">
        <f>+C7&amp;G7&amp;E7&amp;H7</f>
        <v>10014108530CME</v>
      </c>
      <c r="Q7" t="str">
        <f>IF(C7=10001,"4"&amp;G7&amp;E7&amp;H7,LEFT(C7,1)&amp;G7&amp;E7&amp;H7)</f>
        <v>14108530CME</v>
      </c>
      <c r="R7" t="str">
        <f>+LEFT(C7,1)&amp;G7&amp;IF(OR(E7="30",E7="31",E7="32"),"TD","")&amp;H7</f>
        <v>141085TDCME</v>
      </c>
      <c r="S7" t="str">
        <f>C7&amp;G7&amp;IF(OR(E7="30",E7="31",E7="32"),"TD","")&amp;H7</f>
        <v>100141085TDCME</v>
      </c>
      <c r="T7" t="str">
        <f>M7&amp;H7</f>
        <v>0CME</v>
      </c>
    </row>
    <row r="8" spans="2:20" x14ac:dyDescent="0.2">
      <c r="C8">
        <v>1001</v>
      </c>
      <c r="D8" t="s">
        <v>199</v>
      </c>
      <c r="E8" t="s">
        <v>200</v>
      </c>
      <c r="F8" t="s">
        <v>205</v>
      </c>
      <c r="G8" s="1">
        <v>41085</v>
      </c>
      <c r="H8" t="s">
        <v>202</v>
      </c>
      <c r="I8">
        <v>34</v>
      </c>
      <c r="J8">
        <v>6.97</v>
      </c>
      <c r="K8">
        <v>0</v>
      </c>
      <c r="L8" s="139">
        <v>602.73</v>
      </c>
      <c r="M8">
        <v>0</v>
      </c>
      <c r="N8">
        <f t="shared" ref="N8:N71" si="0">+L8+K8</f>
        <v>602.73</v>
      </c>
      <c r="O8">
        <f t="shared" ref="O8:O71" si="1">+N8*J8</f>
        <v>4201.0280999999995</v>
      </c>
      <c r="P8" t="str">
        <f t="shared" ref="P8:P71" si="2">+C8&amp;G8&amp;E8&amp;H8</f>
        <v>10014108530VME</v>
      </c>
      <c r="Q8" t="str">
        <f t="shared" ref="Q8:Q71" si="3">IF(C8=10001,"4"&amp;G8&amp;E8&amp;H8,LEFT(C8,1)&amp;G8&amp;E8&amp;H8)</f>
        <v>14108530VME</v>
      </c>
      <c r="R8" t="str">
        <f t="shared" ref="R8:R71" si="4">+LEFT(C8,1)&amp;G8&amp;IF(OR(E8="30",E8="31",E8="32"),"TD","")&amp;H8</f>
        <v>141085TDVME</v>
      </c>
      <c r="S8" t="str">
        <f t="shared" ref="S8:S71" si="5">C8&amp;G8&amp;IF(OR(E8="30",E8="31",E8="32"),"TD","")&amp;H8</f>
        <v>100141085TDVME</v>
      </c>
      <c r="T8" t="str">
        <f t="shared" ref="T8:T71" si="6">M8&amp;H8</f>
        <v>0VME</v>
      </c>
    </row>
    <row r="9" spans="2:20" x14ac:dyDescent="0.2">
      <c r="C9">
        <v>1001</v>
      </c>
      <c r="D9" t="s">
        <v>199</v>
      </c>
      <c r="E9" t="s">
        <v>200</v>
      </c>
      <c r="F9" t="s">
        <v>206</v>
      </c>
      <c r="G9" s="1">
        <v>41085</v>
      </c>
      <c r="H9" t="s">
        <v>202</v>
      </c>
      <c r="I9">
        <v>34</v>
      </c>
      <c r="J9">
        <v>6.97</v>
      </c>
      <c r="K9">
        <v>0</v>
      </c>
      <c r="L9" s="139">
        <v>210.9</v>
      </c>
      <c r="M9">
        <v>0</v>
      </c>
      <c r="N9">
        <f t="shared" si="0"/>
        <v>210.9</v>
      </c>
      <c r="O9">
        <f t="shared" si="1"/>
        <v>1469.973</v>
      </c>
      <c r="P9" t="str">
        <f t="shared" si="2"/>
        <v>10014108530VME</v>
      </c>
      <c r="Q9" t="str">
        <f t="shared" si="3"/>
        <v>14108530VME</v>
      </c>
      <c r="R9" t="str">
        <f t="shared" si="4"/>
        <v>141085TDVME</v>
      </c>
      <c r="S9" t="str">
        <f t="shared" si="5"/>
        <v>100141085TDVME</v>
      </c>
      <c r="T9" t="str">
        <f t="shared" si="6"/>
        <v>0VME</v>
      </c>
    </row>
    <row r="10" spans="2:20" x14ac:dyDescent="0.2">
      <c r="C10">
        <v>1001</v>
      </c>
      <c r="D10" t="s">
        <v>199</v>
      </c>
      <c r="E10" t="s">
        <v>200</v>
      </c>
      <c r="F10" t="s">
        <v>207</v>
      </c>
      <c r="G10" s="1">
        <v>41085</v>
      </c>
      <c r="H10" t="s">
        <v>204</v>
      </c>
      <c r="I10">
        <v>34</v>
      </c>
      <c r="J10">
        <v>6.85</v>
      </c>
      <c r="K10">
        <v>310.26</v>
      </c>
      <c r="L10" s="139">
        <v>0</v>
      </c>
      <c r="M10">
        <v>0</v>
      </c>
      <c r="N10">
        <f t="shared" si="0"/>
        <v>310.26</v>
      </c>
      <c r="O10">
        <f t="shared" si="1"/>
        <v>2125.2809999999999</v>
      </c>
      <c r="P10" t="str">
        <f t="shared" si="2"/>
        <v>10014108530CME</v>
      </c>
      <c r="Q10" t="str">
        <f t="shared" si="3"/>
        <v>14108530CME</v>
      </c>
      <c r="R10" t="str">
        <f t="shared" si="4"/>
        <v>141085TDCME</v>
      </c>
      <c r="S10" t="str">
        <f t="shared" si="5"/>
        <v>100141085TDCME</v>
      </c>
      <c r="T10" t="str">
        <f t="shared" si="6"/>
        <v>0CME</v>
      </c>
    </row>
    <row r="11" spans="2:20" x14ac:dyDescent="0.2">
      <c r="C11">
        <v>1001</v>
      </c>
      <c r="D11" t="s">
        <v>199</v>
      </c>
      <c r="E11" t="s">
        <v>200</v>
      </c>
      <c r="F11" t="s">
        <v>208</v>
      </c>
      <c r="G11" s="1">
        <v>41085</v>
      </c>
      <c r="H11" t="s">
        <v>202</v>
      </c>
      <c r="I11">
        <v>34</v>
      </c>
      <c r="J11">
        <v>6.97</v>
      </c>
      <c r="K11">
        <v>0</v>
      </c>
      <c r="L11" s="139">
        <v>103.05</v>
      </c>
      <c r="M11">
        <v>0</v>
      </c>
      <c r="N11">
        <f t="shared" si="0"/>
        <v>103.05</v>
      </c>
      <c r="O11">
        <f t="shared" si="1"/>
        <v>718.25849999999991</v>
      </c>
      <c r="P11" t="str">
        <f t="shared" si="2"/>
        <v>10014108530VME</v>
      </c>
      <c r="Q11" t="str">
        <f t="shared" si="3"/>
        <v>14108530VME</v>
      </c>
      <c r="R11" t="str">
        <f t="shared" si="4"/>
        <v>141085TDVME</v>
      </c>
      <c r="S11" t="str">
        <f t="shared" si="5"/>
        <v>100141085TDVME</v>
      </c>
      <c r="T11" t="str">
        <f t="shared" si="6"/>
        <v>0VME</v>
      </c>
    </row>
    <row r="12" spans="2:20" x14ac:dyDescent="0.2">
      <c r="C12">
        <v>1001</v>
      </c>
      <c r="D12" t="s">
        <v>199</v>
      </c>
      <c r="E12" t="s">
        <v>200</v>
      </c>
      <c r="F12" t="s">
        <v>209</v>
      </c>
      <c r="G12" s="1">
        <v>41085</v>
      </c>
      <c r="H12" t="s">
        <v>202</v>
      </c>
      <c r="I12">
        <v>34</v>
      </c>
      <c r="J12">
        <v>6.97</v>
      </c>
      <c r="K12">
        <v>0</v>
      </c>
      <c r="L12" s="139">
        <v>615</v>
      </c>
      <c r="M12">
        <v>0</v>
      </c>
      <c r="N12">
        <f t="shared" si="0"/>
        <v>615</v>
      </c>
      <c r="O12">
        <f t="shared" si="1"/>
        <v>4286.55</v>
      </c>
      <c r="P12" t="str">
        <f t="shared" si="2"/>
        <v>10014108530VME</v>
      </c>
      <c r="Q12" t="str">
        <f t="shared" si="3"/>
        <v>14108530VME</v>
      </c>
      <c r="R12" t="str">
        <f t="shared" si="4"/>
        <v>141085TDVME</v>
      </c>
      <c r="S12" t="str">
        <f t="shared" si="5"/>
        <v>100141085TDVME</v>
      </c>
      <c r="T12" t="str">
        <f t="shared" si="6"/>
        <v>0VME</v>
      </c>
    </row>
    <row r="13" spans="2:20" x14ac:dyDescent="0.2">
      <c r="C13">
        <v>1001</v>
      </c>
      <c r="D13" t="s">
        <v>199</v>
      </c>
      <c r="E13" t="s">
        <v>200</v>
      </c>
      <c r="F13" t="s">
        <v>210</v>
      </c>
      <c r="G13" s="1">
        <v>41085</v>
      </c>
      <c r="H13" t="s">
        <v>204</v>
      </c>
      <c r="I13">
        <v>34</v>
      </c>
      <c r="J13">
        <v>6.85</v>
      </c>
      <c r="K13">
        <v>102.19</v>
      </c>
      <c r="L13" s="139">
        <v>0</v>
      </c>
      <c r="M13">
        <v>0</v>
      </c>
      <c r="N13">
        <f t="shared" si="0"/>
        <v>102.19</v>
      </c>
      <c r="O13">
        <f t="shared" si="1"/>
        <v>700.00149999999996</v>
      </c>
      <c r="P13" t="str">
        <f t="shared" si="2"/>
        <v>10014108530CME</v>
      </c>
      <c r="Q13" t="str">
        <f t="shared" si="3"/>
        <v>14108530CME</v>
      </c>
      <c r="R13" t="str">
        <f t="shared" si="4"/>
        <v>141085TDCME</v>
      </c>
      <c r="S13" t="str">
        <f t="shared" si="5"/>
        <v>100141085TDCME</v>
      </c>
      <c r="T13" t="str">
        <f t="shared" si="6"/>
        <v>0CME</v>
      </c>
    </row>
    <row r="14" spans="2:20" x14ac:dyDescent="0.2">
      <c r="C14">
        <v>1001</v>
      </c>
      <c r="D14" t="s">
        <v>199</v>
      </c>
      <c r="E14" t="s">
        <v>200</v>
      </c>
      <c r="F14" t="s">
        <v>211</v>
      </c>
      <c r="G14" s="1">
        <v>41085</v>
      </c>
      <c r="H14" t="s">
        <v>204</v>
      </c>
      <c r="I14">
        <v>34</v>
      </c>
      <c r="J14">
        <v>6.85</v>
      </c>
      <c r="K14">
        <v>2.92</v>
      </c>
      <c r="L14" s="139">
        <v>0</v>
      </c>
      <c r="M14">
        <v>0</v>
      </c>
      <c r="N14">
        <f t="shared" si="0"/>
        <v>2.92</v>
      </c>
      <c r="O14">
        <f t="shared" si="1"/>
        <v>20.001999999999999</v>
      </c>
      <c r="P14" t="str">
        <f t="shared" si="2"/>
        <v>10014108530CME</v>
      </c>
      <c r="Q14" t="str">
        <f t="shared" si="3"/>
        <v>14108530CME</v>
      </c>
      <c r="R14" t="str">
        <f t="shared" si="4"/>
        <v>141085TDCME</v>
      </c>
      <c r="S14" t="str">
        <f t="shared" si="5"/>
        <v>100141085TDCME</v>
      </c>
      <c r="T14" t="str">
        <f t="shared" si="6"/>
        <v>0CME</v>
      </c>
    </row>
    <row r="15" spans="2:20" x14ac:dyDescent="0.2">
      <c r="C15">
        <v>1001</v>
      </c>
      <c r="D15" t="s">
        <v>199</v>
      </c>
      <c r="E15" t="s">
        <v>200</v>
      </c>
      <c r="F15" t="s">
        <v>212</v>
      </c>
      <c r="G15" s="1">
        <v>41085</v>
      </c>
      <c r="H15" t="s">
        <v>204</v>
      </c>
      <c r="I15">
        <v>34</v>
      </c>
      <c r="J15">
        <v>6.85</v>
      </c>
      <c r="K15">
        <v>590.9</v>
      </c>
      <c r="L15" s="139">
        <v>0</v>
      </c>
      <c r="M15">
        <v>0</v>
      </c>
      <c r="N15">
        <f t="shared" si="0"/>
        <v>590.9</v>
      </c>
      <c r="O15">
        <f t="shared" si="1"/>
        <v>4047.6649999999995</v>
      </c>
      <c r="P15" t="str">
        <f t="shared" si="2"/>
        <v>10014108530CME</v>
      </c>
      <c r="Q15" t="str">
        <f t="shared" si="3"/>
        <v>14108530CME</v>
      </c>
      <c r="R15" t="str">
        <f t="shared" si="4"/>
        <v>141085TDCME</v>
      </c>
      <c r="S15" t="str">
        <f t="shared" si="5"/>
        <v>100141085TDCME</v>
      </c>
      <c r="T15" t="str">
        <f t="shared" si="6"/>
        <v>0CME</v>
      </c>
    </row>
    <row r="16" spans="2:20" x14ac:dyDescent="0.2">
      <c r="C16">
        <v>1001</v>
      </c>
      <c r="D16" t="s">
        <v>199</v>
      </c>
      <c r="E16" t="s">
        <v>200</v>
      </c>
      <c r="F16" t="s">
        <v>213</v>
      </c>
      <c r="G16" s="1">
        <v>41085</v>
      </c>
      <c r="H16" t="s">
        <v>202</v>
      </c>
      <c r="I16">
        <v>34</v>
      </c>
      <c r="J16">
        <v>6.97</v>
      </c>
      <c r="K16">
        <v>0</v>
      </c>
      <c r="L16" s="139">
        <v>527.86</v>
      </c>
      <c r="M16">
        <v>0</v>
      </c>
      <c r="N16">
        <f t="shared" si="0"/>
        <v>527.86</v>
      </c>
      <c r="O16">
        <f t="shared" si="1"/>
        <v>3679.1842000000001</v>
      </c>
      <c r="P16" t="str">
        <f t="shared" si="2"/>
        <v>10014108530VME</v>
      </c>
      <c r="Q16" t="str">
        <f t="shared" si="3"/>
        <v>14108530VME</v>
      </c>
      <c r="R16" t="str">
        <f t="shared" si="4"/>
        <v>141085TDVME</v>
      </c>
      <c r="S16" t="str">
        <f t="shared" si="5"/>
        <v>100141085TDVME</v>
      </c>
      <c r="T16" t="str">
        <f t="shared" si="6"/>
        <v>0VME</v>
      </c>
    </row>
    <row r="17" spans="3:20" x14ac:dyDescent="0.2">
      <c r="C17">
        <v>1001</v>
      </c>
      <c r="D17" t="s">
        <v>199</v>
      </c>
      <c r="E17" t="s">
        <v>200</v>
      </c>
      <c r="F17" t="s">
        <v>214</v>
      </c>
      <c r="G17" s="1">
        <v>41085</v>
      </c>
      <c r="H17" t="s">
        <v>202</v>
      </c>
      <c r="I17">
        <v>34</v>
      </c>
      <c r="J17">
        <v>6.97</v>
      </c>
      <c r="K17">
        <v>0</v>
      </c>
      <c r="L17" s="139">
        <v>32.57</v>
      </c>
      <c r="M17">
        <v>0</v>
      </c>
      <c r="N17">
        <f t="shared" si="0"/>
        <v>32.57</v>
      </c>
      <c r="O17">
        <f t="shared" si="1"/>
        <v>227.0129</v>
      </c>
      <c r="P17" t="str">
        <f t="shared" si="2"/>
        <v>10014108530VME</v>
      </c>
      <c r="Q17" t="str">
        <f t="shared" si="3"/>
        <v>14108530VME</v>
      </c>
      <c r="R17" t="str">
        <f t="shared" si="4"/>
        <v>141085TDVME</v>
      </c>
      <c r="S17" t="str">
        <f t="shared" si="5"/>
        <v>100141085TDVME</v>
      </c>
      <c r="T17" t="str">
        <f t="shared" si="6"/>
        <v>0VME</v>
      </c>
    </row>
    <row r="18" spans="3:20" x14ac:dyDescent="0.2">
      <c r="C18">
        <v>1001</v>
      </c>
      <c r="D18" t="s">
        <v>199</v>
      </c>
      <c r="E18" t="s">
        <v>200</v>
      </c>
      <c r="F18" t="s">
        <v>215</v>
      </c>
      <c r="G18" s="1">
        <v>41085</v>
      </c>
      <c r="H18" t="s">
        <v>204</v>
      </c>
      <c r="I18">
        <v>34</v>
      </c>
      <c r="J18">
        <v>6.85</v>
      </c>
      <c r="K18">
        <v>32.119999999999997</v>
      </c>
      <c r="L18" s="139">
        <v>0</v>
      </c>
      <c r="M18">
        <v>0</v>
      </c>
      <c r="N18">
        <f t="shared" si="0"/>
        <v>32.119999999999997</v>
      </c>
      <c r="O18">
        <f t="shared" si="1"/>
        <v>220.02199999999996</v>
      </c>
      <c r="P18" t="str">
        <f t="shared" si="2"/>
        <v>10014108530CME</v>
      </c>
      <c r="Q18" t="str">
        <f t="shared" si="3"/>
        <v>14108530CME</v>
      </c>
      <c r="R18" t="str">
        <f t="shared" si="4"/>
        <v>141085TDCME</v>
      </c>
      <c r="S18" t="str">
        <f t="shared" si="5"/>
        <v>100141085TDCME</v>
      </c>
      <c r="T18" t="str">
        <f t="shared" si="6"/>
        <v>0CME</v>
      </c>
    </row>
    <row r="19" spans="3:20" x14ac:dyDescent="0.2">
      <c r="C19">
        <v>1001</v>
      </c>
      <c r="D19" t="s">
        <v>199</v>
      </c>
      <c r="E19" t="s">
        <v>200</v>
      </c>
      <c r="F19" t="s">
        <v>216</v>
      </c>
      <c r="G19" s="1">
        <v>41085</v>
      </c>
      <c r="H19" t="s">
        <v>204</v>
      </c>
      <c r="I19">
        <v>34</v>
      </c>
      <c r="J19">
        <v>6.85</v>
      </c>
      <c r="K19">
        <v>43.8</v>
      </c>
      <c r="L19" s="139">
        <v>0</v>
      </c>
      <c r="M19">
        <v>0</v>
      </c>
      <c r="N19">
        <f t="shared" si="0"/>
        <v>43.8</v>
      </c>
      <c r="O19">
        <f t="shared" si="1"/>
        <v>300.02999999999997</v>
      </c>
      <c r="P19" t="str">
        <f t="shared" si="2"/>
        <v>10014108530CME</v>
      </c>
      <c r="Q19" t="str">
        <f t="shared" si="3"/>
        <v>14108530CME</v>
      </c>
      <c r="R19" t="str">
        <f t="shared" si="4"/>
        <v>141085TDCME</v>
      </c>
      <c r="S19" t="str">
        <f t="shared" si="5"/>
        <v>100141085TDCME</v>
      </c>
      <c r="T19" t="str">
        <f t="shared" si="6"/>
        <v>0CME</v>
      </c>
    </row>
    <row r="20" spans="3:20" x14ac:dyDescent="0.2">
      <c r="C20">
        <v>1001</v>
      </c>
      <c r="D20" t="s">
        <v>199</v>
      </c>
      <c r="E20" t="s">
        <v>200</v>
      </c>
      <c r="F20" t="s">
        <v>217</v>
      </c>
      <c r="G20" s="1">
        <v>41085</v>
      </c>
      <c r="H20" t="s">
        <v>204</v>
      </c>
      <c r="I20">
        <v>34</v>
      </c>
      <c r="J20">
        <v>6.85</v>
      </c>
      <c r="K20">
        <v>2579.12</v>
      </c>
      <c r="L20" s="139">
        <v>0</v>
      </c>
      <c r="M20">
        <v>0</v>
      </c>
      <c r="N20">
        <f t="shared" si="0"/>
        <v>2579.12</v>
      </c>
      <c r="O20">
        <f t="shared" si="1"/>
        <v>17666.971999999998</v>
      </c>
      <c r="P20" t="str">
        <f t="shared" si="2"/>
        <v>10014108530CME</v>
      </c>
      <c r="Q20" t="str">
        <f t="shared" si="3"/>
        <v>14108530CME</v>
      </c>
      <c r="R20" t="str">
        <f t="shared" si="4"/>
        <v>141085TDCME</v>
      </c>
      <c r="S20" t="str">
        <f t="shared" si="5"/>
        <v>100141085TDCME</v>
      </c>
      <c r="T20" t="str">
        <f t="shared" si="6"/>
        <v>0CME</v>
      </c>
    </row>
    <row r="21" spans="3:20" x14ac:dyDescent="0.2">
      <c r="C21">
        <v>1001</v>
      </c>
      <c r="D21" t="s">
        <v>199</v>
      </c>
      <c r="E21" t="s">
        <v>200</v>
      </c>
      <c r="F21" t="s">
        <v>218</v>
      </c>
      <c r="G21" s="1">
        <v>41085</v>
      </c>
      <c r="H21" t="s">
        <v>204</v>
      </c>
      <c r="I21">
        <v>34</v>
      </c>
      <c r="J21">
        <v>6.85</v>
      </c>
      <c r="K21">
        <v>29.05</v>
      </c>
      <c r="L21" s="139">
        <v>0</v>
      </c>
      <c r="M21">
        <v>0</v>
      </c>
      <c r="N21">
        <f t="shared" si="0"/>
        <v>29.05</v>
      </c>
      <c r="O21">
        <f t="shared" si="1"/>
        <v>198.99250000000001</v>
      </c>
      <c r="P21" t="str">
        <f t="shared" si="2"/>
        <v>10014108530CME</v>
      </c>
      <c r="Q21" t="str">
        <f t="shared" si="3"/>
        <v>14108530CME</v>
      </c>
      <c r="R21" t="str">
        <f t="shared" si="4"/>
        <v>141085TDCME</v>
      </c>
      <c r="S21" t="str">
        <f t="shared" si="5"/>
        <v>100141085TDCME</v>
      </c>
      <c r="T21" t="str">
        <f t="shared" si="6"/>
        <v>0CME</v>
      </c>
    </row>
    <row r="22" spans="3:20" x14ac:dyDescent="0.2">
      <c r="C22">
        <v>1001</v>
      </c>
      <c r="D22" t="s">
        <v>199</v>
      </c>
      <c r="E22" t="s">
        <v>200</v>
      </c>
      <c r="F22" t="s">
        <v>219</v>
      </c>
      <c r="G22" s="1">
        <v>41085</v>
      </c>
      <c r="H22" t="s">
        <v>202</v>
      </c>
      <c r="I22">
        <v>34</v>
      </c>
      <c r="J22">
        <v>6.97</v>
      </c>
      <c r="K22">
        <v>0</v>
      </c>
      <c r="L22" s="139">
        <v>1172.6500000000001</v>
      </c>
      <c r="M22">
        <v>0</v>
      </c>
      <c r="N22">
        <f t="shared" si="0"/>
        <v>1172.6500000000001</v>
      </c>
      <c r="O22">
        <f t="shared" si="1"/>
        <v>8173.3705</v>
      </c>
      <c r="P22" t="str">
        <f t="shared" si="2"/>
        <v>10014108530VME</v>
      </c>
      <c r="Q22" t="str">
        <f t="shared" si="3"/>
        <v>14108530VME</v>
      </c>
      <c r="R22" t="str">
        <f t="shared" si="4"/>
        <v>141085TDVME</v>
      </c>
      <c r="S22" t="str">
        <f t="shared" si="5"/>
        <v>100141085TDVME</v>
      </c>
      <c r="T22" t="str">
        <f t="shared" si="6"/>
        <v>0VME</v>
      </c>
    </row>
    <row r="23" spans="3:20" x14ac:dyDescent="0.2">
      <c r="C23">
        <v>1001</v>
      </c>
      <c r="D23" t="s">
        <v>199</v>
      </c>
      <c r="E23" t="s">
        <v>200</v>
      </c>
      <c r="F23" t="s">
        <v>220</v>
      </c>
      <c r="G23" s="1">
        <v>41085</v>
      </c>
      <c r="H23" t="s">
        <v>202</v>
      </c>
      <c r="I23">
        <v>34</v>
      </c>
      <c r="J23">
        <v>6.97</v>
      </c>
      <c r="K23">
        <v>0</v>
      </c>
      <c r="L23" s="139">
        <v>274.39999999999998</v>
      </c>
      <c r="M23">
        <v>0</v>
      </c>
      <c r="N23">
        <f t="shared" si="0"/>
        <v>274.39999999999998</v>
      </c>
      <c r="O23">
        <f t="shared" si="1"/>
        <v>1912.5679999999998</v>
      </c>
      <c r="P23" t="str">
        <f t="shared" si="2"/>
        <v>10014108530VME</v>
      </c>
      <c r="Q23" t="str">
        <f t="shared" si="3"/>
        <v>14108530VME</v>
      </c>
      <c r="R23" t="str">
        <f t="shared" si="4"/>
        <v>141085TDVME</v>
      </c>
      <c r="S23" t="str">
        <f t="shared" si="5"/>
        <v>100141085TDVME</v>
      </c>
      <c r="T23" t="str">
        <f t="shared" si="6"/>
        <v>0VME</v>
      </c>
    </row>
    <row r="24" spans="3:20" x14ac:dyDescent="0.2">
      <c r="C24">
        <v>1001</v>
      </c>
      <c r="D24" t="s">
        <v>199</v>
      </c>
      <c r="E24" t="s">
        <v>200</v>
      </c>
      <c r="F24" t="s">
        <v>221</v>
      </c>
      <c r="G24" s="1">
        <v>41085</v>
      </c>
      <c r="H24" t="s">
        <v>204</v>
      </c>
      <c r="I24">
        <v>34</v>
      </c>
      <c r="J24">
        <v>6.85</v>
      </c>
      <c r="K24">
        <v>190.45</v>
      </c>
      <c r="L24" s="139">
        <v>0</v>
      </c>
      <c r="M24">
        <v>0</v>
      </c>
      <c r="N24">
        <f t="shared" si="0"/>
        <v>190.45</v>
      </c>
      <c r="O24">
        <f t="shared" si="1"/>
        <v>1304.5824999999998</v>
      </c>
      <c r="P24" t="str">
        <f t="shared" si="2"/>
        <v>10014108530CME</v>
      </c>
      <c r="Q24" t="str">
        <f t="shared" si="3"/>
        <v>14108530CME</v>
      </c>
      <c r="R24" t="str">
        <f t="shared" si="4"/>
        <v>141085TDCME</v>
      </c>
      <c r="S24" t="str">
        <f t="shared" si="5"/>
        <v>100141085TDCME</v>
      </c>
      <c r="T24" t="str">
        <f t="shared" si="6"/>
        <v>0CME</v>
      </c>
    </row>
    <row r="25" spans="3:20" x14ac:dyDescent="0.2">
      <c r="C25">
        <v>1001</v>
      </c>
      <c r="D25" t="s">
        <v>199</v>
      </c>
      <c r="E25" t="s">
        <v>200</v>
      </c>
      <c r="F25" t="s">
        <v>222</v>
      </c>
      <c r="G25" s="1">
        <v>41085</v>
      </c>
      <c r="H25" t="s">
        <v>202</v>
      </c>
      <c r="I25">
        <v>34</v>
      </c>
      <c r="J25">
        <v>6.97</v>
      </c>
      <c r="K25">
        <v>0</v>
      </c>
      <c r="L25" s="139">
        <v>172.16</v>
      </c>
      <c r="M25">
        <v>0</v>
      </c>
      <c r="N25">
        <f t="shared" si="0"/>
        <v>172.16</v>
      </c>
      <c r="O25">
        <f t="shared" si="1"/>
        <v>1199.9551999999999</v>
      </c>
      <c r="P25" t="str">
        <f t="shared" si="2"/>
        <v>10014108530VME</v>
      </c>
      <c r="Q25" t="str">
        <f t="shared" si="3"/>
        <v>14108530VME</v>
      </c>
      <c r="R25" t="str">
        <f t="shared" si="4"/>
        <v>141085TDVME</v>
      </c>
      <c r="S25" t="str">
        <f t="shared" si="5"/>
        <v>100141085TDVME</v>
      </c>
      <c r="T25" t="str">
        <f t="shared" si="6"/>
        <v>0VME</v>
      </c>
    </row>
    <row r="26" spans="3:20" x14ac:dyDescent="0.2">
      <c r="C26">
        <v>1001</v>
      </c>
      <c r="D26" t="s">
        <v>199</v>
      </c>
      <c r="E26" t="s">
        <v>200</v>
      </c>
      <c r="F26" t="s">
        <v>223</v>
      </c>
      <c r="G26" s="1">
        <v>41085</v>
      </c>
      <c r="H26" t="s">
        <v>204</v>
      </c>
      <c r="I26">
        <v>34</v>
      </c>
      <c r="J26">
        <v>6.85</v>
      </c>
      <c r="K26">
        <v>406.58</v>
      </c>
      <c r="L26" s="139">
        <v>0</v>
      </c>
      <c r="M26">
        <v>0</v>
      </c>
      <c r="N26">
        <f t="shared" si="0"/>
        <v>406.58</v>
      </c>
      <c r="O26">
        <f t="shared" si="1"/>
        <v>2785.0729999999999</v>
      </c>
      <c r="P26" t="str">
        <f t="shared" si="2"/>
        <v>10014108530CME</v>
      </c>
      <c r="Q26" t="str">
        <f t="shared" si="3"/>
        <v>14108530CME</v>
      </c>
      <c r="R26" t="str">
        <f t="shared" si="4"/>
        <v>141085TDCME</v>
      </c>
      <c r="S26" t="str">
        <f t="shared" si="5"/>
        <v>100141085TDCME</v>
      </c>
      <c r="T26" t="str">
        <f t="shared" si="6"/>
        <v>0CME</v>
      </c>
    </row>
    <row r="27" spans="3:20" x14ac:dyDescent="0.2">
      <c r="C27">
        <v>1001</v>
      </c>
      <c r="D27" t="s">
        <v>199</v>
      </c>
      <c r="E27" t="s">
        <v>200</v>
      </c>
      <c r="F27" t="s">
        <v>224</v>
      </c>
      <c r="G27" s="1">
        <v>41085</v>
      </c>
      <c r="H27" t="s">
        <v>204</v>
      </c>
      <c r="I27">
        <v>34</v>
      </c>
      <c r="J27">
        <v>6.85</v>
      </c>
      <c r="K27">
        <v>37.5</v>
      </c>
      <c r="L27" s="139">
        <v>0</v>
      </c>
      <c r="M27">
        <v>0</v>
      </c>
      <c r="N27">
        <f t="shared" si="0"/>
        <v>37.5</v>
      </c>
      <c r="O27">
        <f t="shared" si="1"/>
        <v>256.875</v>
      </c>
      <c r="P27" t="str">
        <f t="shared" si="2"/>
        <v>10014108530CME</v>
      </c>
      <c r="Q27" t="str">
        <f t="shared" si="3"/>
        <v>14108530CME</v>
      </c>
      <c r="R27" t="str">
        <f t="shared" si="4"/>
        <v>141085TDCME</v>
      </c>
      <c r="S27" t="str">
        <f t="shared" si="5"/>
        <v>100141085TDCME</v>
      </c>
      <c r="T27" t="str">
        <f t="shared" si="6"/>
        <v>0CME</v>
      </c>
    </row>
    <row r="28" spans="3:20" x14ac:dyDescent="0.2">
      <c r="C28">
        <v>1001</v>
      </c>
      <c r="D28" t="s">
        <v>199</v>
      </c>
      <c r="E28" t="s">
        <v>200</v>
      </c>
      <c r="F28" t="s">
        <v>225</v>
      </c>
      <c r="G28" s="1">
        <v>41085</v>
      </c>
      <c r="H28" t="s">
        <v>202</v>
      </c>
      <c r="I28">
        <v>34</v>
      </c>
      <c r="J28">
        <v>6.97</v>
      </c>
      <c r="K28">
        <v>0</v>
      </c>
      <c r="L28" s="139">
        <v>37</v>
      </c>
      <c r="M28">
        <v>0</v>
      </c>
      <c r="N28">
        <f t="shared" si="0"/>
        <v>37</v>
      </c>
      <c r="O28">
        <f t="shared" si="1"/>
        <v>257.89</v>
      </c>
      <c r="P28" t="str">
        <f t="shared" si="2"/>
        <v>10014108530VME</v>
      </c>
      <c r="Q28" t="str">
        <f t="shared" si="3"/>
        <v>14108530VME</v>
      </c>
      <c r="R28" t="str">
        <f t="shared" si="4"/>
        <v>141085TDVME</v>
      </c>
      <c r="S28" t="str">
        <f t="shared" si="5"/>
        <v>100141085TDVME</v>
      </c>
      <c r="T28" t="str">
        <f t="shared" si="6"/>
        <v>0VME</v>
      </c>
    </row>
    <row r="29" spans="3:20" x14ac:dyDescent="0.2">
      <c r="C29">
        <v>1001</v>
      </c>
      <c r="D29" t="s">
        <v>199</v>
      </c>
      <c r="E29" t="s">
        <v>200</v>
      </c>
      <c r="F29" t="s">
        <v>200</v>
      </c>
      <c r="G29" s="1">
        <v>41085</v>
      </c>
      <c r="H29" t="s">
        <v>204</v>
      </c>
      <c r="I29">
        <v>34</v>
      </c>
      <c r="J29">
        <v>6.85</v>
      </c>
      <c r="K29">
        <v>287.60000000000002</v>
      </c>
      <c r="L29" s="139">
        <v>0</v>
      </c>
      <c r="M29">
        <v>0</v>
      </c>
      <c r="N29">
        <f t="shared" si="0"/>
        <v>287.60000000000002</v>
      </c>
      <c r="O29">
        <f t="shared" si="1"/>
        <v>1970.06</v>
      </c>
      <c r="P29" t="str">
        <f t="shared" si="2"/>
        <v>10014108530CME</v>
      </c>
      <c r="Q29" t="str">
        <f t="shared" si="3"/>
        <v>14108530CME</v>
      </c>
      <c r="R29" t="str">
        <f t="shared" si="4"/>
        <v>141085TDCME</v>
      </c>
      <c r="S29" t="str">
        <f t="shared" si="5"/>
        <v>100141085TDCME</v>
      </c>
      <c r="T29" t="str">
        <f t="shared" si="6"/>
        <v>0CME</v>
      </c>
    </row>
    <row r="30" spans="3:20" x14ac:dyDescent="0.2">
      <c r="C30">
        <v>1001</v>
      </c>
      <c r="D30" t="s">
        <v>199</v>
      </c>
      <c r="E30" t="s">
        <v>200</v>
      </c>
      <c r="F30" t="s">
        <v>226</v>
      </c>
      <c r="G30" s="1">
        <v>41085</v>
      </c>
      <c r="H30" t="s">
        <v>204</v>
      </c>
      <c r="I30">
        <v>34</v>
      </c>
      <c r="J30">
        <v>6.85</v>
      </c>
      <c r="K30">
        <v>51.09</v>
      </c>
      <c r="L30" s="139">
        <v>0</v>
      </c>
      <c r="M30">
        <v>0</v>
      </c>
      <c r="N30">
        <f t="shared" si="0"/>
        <v>51.09</v>
      </c>
      <c r="O30">
        <f t="shared" si="1"/>
        <v>349.9665</v>
      </c>
      <c r="P30" t="str">
        <f t="shared" si="2"/>
        <v>10014108530CME</v>
      </c>
      <c r="Q30" t="str">
        <f t="shared" si="3"/>
        <v>14108530CME</v>
      </c>
      <c r="R30" t="str">
        <f t="shared" si="4"/>
        <v>141085TDCME</v>
      </c>
      <c r="S30" t="str">
        <f t="shared" si="5"/>
        <v>100141085TDCME</v>
      </c>
      <c r="T30" t="str">
        <f t="shared" si="6"/>
        <v>0CME</v>
      </c>
    </row>
    <row r="31" spans="3:20" x14ac:dyDescent="0.2">
      <c r="C31">
        <v>1001</v>
      </c>
      <c r="D31" t="s">
        <v>199</v>
      </c>
      <c r="E31" t="s">
        <v>200</v>
      </c>
      <c r="F31" t="s">
        <v>235</v>
      </c>
      <c r="G31" s="1">
        <v>41085</v>
      </c>
      <c r="H31" t="s">
        <v>202</v>
      </c>
      <c r="I31">
        <v>34</v>
      </c>
      <c r="J31">
        <v>6.97</v>
      </c>
      <c r="K31">
        <v>0</v>
      </c>
      <c r="L31" s="139">
        <v>1118.29</v>
      </c>
      <c r="M31">
        <v>0</v>
      </c>
      <c r="N31">
        <f t="shared" si="0"/>
        <v>1118.29</v>
      </c>
      <c r="O31">
        <f t="shared" si="1"/>
        <v>7794.4812999999995</v>
      </c>
      <c r="P31" t="str">
        <f t="shared" si="2"/>
        <v>10014108530VME</v>
      </c>
      <c r="Q31" t="str">
        <f t="shared" si="3"/>
        <v>14108530VME</v>
      </c>
      <c r="R31" t="str">
        <f t="shared" si="4"/>
        <v>141085TDVME</v>
      </c>
      <c r="S31" t="str">
        <f t="shared" si="5"/>
        <v>100141085TDVME</v>
      </c>
      <c r="T31" t="str">
        <f t="shared" si="6"/>
        <v>0VME</v>
      </c>
    </row>
    <row r="32" spans="3:20" x14ac:dyDescent="0.2">
      <c r="C32">
        <v>1001</v>
      </c>
      <c r="D32" t="s">
        <v>199</v>
      </c>
      <c r="E32" t="s">
        <v>200</v>
      </c>
      <c r="F32" t="s">
        <v>236</v>
      </c>
      <c r="G32" s="1">
        <v>41085</v>
      </c>
      <c r="H32" t="s">
        <v>204</v>
      </c>
      <c r="I32">
        <v>34</v>
      </c>
      <c r="J32">
        <v>6.85</v>
      </c>
      <c r="K32">
        <v>8863.75</v>
      </c>
      <c r="L32" s="139">
        <v>0</v>
      </c>
      <c r="M32">
        <v>0</v>
      </c>
      <c r="N32">
        <f t="shared" si="0"/>
        <v>8863.75</v>
      </c>
      <c r="O32">
        <f t="shared" si="1"/>
        <v>60716.6875</v>
      </c>
      <c r="P32" t="str">
        <f t="shared" si="2"/>
        <v>10014108530CME</v>
      </c>
      <c r="Q32" t="str">
        <f t="shared" si="3"/>
        <v>14108530CME</v>
      </c>
      <c r="R32" t="str">
        <f t="shared" si="4"/>
        <v>141085TDCME</v>
      </c>
      <c r="S32" t="str">
        <f t="shared" si="5"/>
        <v>100141085TDCME</v>
      </c>
      <c r="T32" t="str">
        <f t="shared" si="6"/>
        <v>0CME</v>
      </c>
    </row>
    <row r="33" spans="3:20" x14ac:dyDescent="0.2">
      <c r="C33">
        <v>1001</v>
      </c>
      <c r="D33" t="s">
        <v>199</v>
      </c>
      <c r="E33" t="s">
        <v>200</v>
      </c>
      <c r="F33" t="s">
        <v>237</v>
      </c>
      <c r="G33" s="1">
        <v>41085</v>
      </c>
      <c r="H33" t="s">
        <v>204</v>
      </c>
      <c r="I33">
        <v>34</v>
      </c>
      <c r="J33">
        <v>6.85</v>
      </c>
      <c r="K33">
        <v>444.06</v>
      </c>
      <c r="L33" s="139">
        <v>0</v>
      </c>
      <c r="M33">
        <v>0</v>
      </c>
      <c r="N33">
        <f t="shared" si="0"/>
        <v>444.06</v>
      </c>
      <c r="O33">
        <f t="shared" si="1"/>
        <v>3041.8109999999997</v>
      </c>
      <c r="P33" t="str">
        <f t="shared" si="2"/>
        <v>10014108530CME</v>
      </c>
      <c r="Q33" t="str">
        <f t="shared" si="3"/>
        <v>14108530CME</v>
      </c>
      <c r="R33" t="str">
        <f t="shared" si="4"/>
        <v>141085TDCME</v>
      </c>
      <c r="S33" t="str">
        <f t="shared" si="5"/>
        <v>100141085TDCME</v>
      </c>
      <c r="T33" t="str">
        <f t="shared" si="6"/>
        <v>0CME</v>
      </c>
    </row>
    <row r="34" spans="3:20" x14ac:dyDescent="0.2">
      <c r="C34">
        <v>1001</v>
      </c>
      <c r="D34" t="s">
        <v>199</v>
      </c>
      <c r="E34" t="s">
        <v>200</v>
      </c>
      <c r="F34" t="s">
        <v>238</v>
      </c>
      <c r="G34" s="1">
        <v>41085</v>
      </c>
      <c r="H34" t="s">
        <v>204</v>
      </c>
      <c r="I34">
        <v>34</v>
      </c>
      <c r="J34">
        <v>6.85</v>
      </c>
      <c r="K34">
        <v>102.19</v>
      </c>
      <c r="L34" s="139">
        <v>0</v>
      </c>
      <c r="M34">
        <v>0</v>
      </c>
      <c r="N34">
        <f t="shared" si="0"/>
        <v>102.19</v>
      </c>
      <c r="O34">
        <f t="shared" si="1"/>
        <v>700.00149999999996</v>
      </c>
      <c r="P34" t="str">
        <f t="shared" si="2"/>
        <v>10014108530CME</v>
      </c>
      <c r="Q34" t="str">
        <f t="shared" si="3"/>
        <v>14108530CME</v>
      </c>
      <c r="R34" t="str">
        <f t="shared" si="4"/>
        <v>141085TDCME</v>
      </c>
      <c r="S34" t="str">
        <f t="shared" si="5"/>
        <v>100141085TDCME</v>
      </c>
      <c r="T34" t="str">
        <f t="shared" si="6"/>
        <v>0CME</v>
      </c>
    </row>
    <row r="35" spans="3:20" x14ac:dyDescent="0.2">
      <c r="C35">
        <v>1001</v>
      </c>
      <c r="D35" t="s">
        <v>199</v>
      </c>
      <c r="E35" t="s">
        <v>200</v>
      </c>
      <c r="F35" t="s">
        <v>239</v>
      </c>
      <c r="G35" s="1">
        <v>41085</v>
      </c>
      <c r="H35" t="s">
        <v>204</v>
      </c>
      <c r="I35">
        <v>34</v>
      </c>
      <c r="J35">
        <v>6.85</v>
      </c>
      <c r="K35">
        <v>72.989999999999995</v>
      </c>
      <c r="L35" s="139">
        <v>0</v>
      </c>
      <c r="M35">
        <v>0</v>
      </c>
      <c r="N35">
        <f t="shared" si="0"/>
        <v>72.989999999999995</v>
      </c>
      <c r="O35">
        <f t="shared" si="1"/>
        <v>499.98149999999993</v>
      </c>
      <c r="P35" t="str">
        <f t="shared" si="2"/>
        <v>10014108530CME</v>
      </c>
      <c r="Q35" t="str">
        <f t="shared" si="3"/>
        <v>14108530CME</v>
      </c>
      <c r="R35" t="str">
        <f t="shared" si="4"/>
        <v>141085TDCME</v>
      </c>
      <c r="S35" t="str">
        <f t="shared" si="5"/>
        <v>100141085TDCME</v>
      </c>
      <c r="T35" t="str">
        <f t="shared" si="6"/>
        <v>0CME</v>
      </c>
    </row>
    <row r="36" spans="3:20" x14ac:dyDescent="0.2">
      <c r="C36">
        <v>1001</v>
      </c>
      <c r="D36" t="s">
        <v>199</v>
      </c>
      <c r="E36" t="s">
        <v>200</v>
      </c>
      <c r="F36" t="s">
        <v>240</v>
      </c>
      <c r="G36" s="1">
        <v>41085</v>
      </c>
      <c r="H36" t="s">
        <v>204</v>
      </c>
      <c r="I36">
        <v>34</v>
      </c>
      <c r="J36">
        <v>6.85</v>
      </c>
      <c r="K36">
        <v>175.19</v>
      </c>
      <c r="L36" s="139">
        <v>0</v>
      </c>
      <c r="M36">
        <v>0</v>
      </c>
      <c r="N36">
        <f t="shared" si="0"/>
        <v>175.19</v>
      </c>
      <c r="O36">
        <f t="shared" si="1"/>
        <v>1200.0515</v>
      </c>
      <c r="P36" t="str">
        <f t="shared" si="2"/>
        <v>10014108530CME</v>
      </c>
      <c r="Q36" t="str">
        <f t="shared" si="3"/>
        <v>14108530CME</v>
      </c>
      <c r="R36" t="str">
        <f t="shared" si="4"/>
        <v>141085TDCME</v>
      </c>
      <c r="S36" t="str">
        <f t="shared" si="5"/>
        <v>100141085TDCME</v>
      </c>
      <c r="T36" t="str">
        <f t="shared" si="6"/>
        <v>0CME</v>
      </c>
    </row>
    <row r="37" spans="3:20" x14ac:dyDescent="0.2">
      <c r="C37">
        <v>1001</v>
      </c>
      <c r="D37" t="s">
        <v>199</v>
      </c>
      <c r="E37" t="s">
        <v>226</v>
      </c>
      <c r="F37" t="s">
        <v>876</v>
      </c>
      <c r="G37" s="1">
        <v>41085</v>
      </c>
      <c r="H37" t="s">
        <v>204</v>
      </c>
      <c r="I37">
        <v>34</v>
      </c>
      <c r="J37">
        <v>6.94</v>
      </c>
      <c r="K37">
        <v>7000</v>
      </c>
      <c r="L37" s="139">
        <v>0</v>
      </c>
      <c r="M37">
        <v>0</v>
      </c>
      <c r="N37">
        <f t="shared" si="0"/>
        <v>7000</v>
      </c>
      <c r="O37">
        <f t="shared" si="1"/>
        <v>48580</v>
      </c>
      <c r="P37" t="str">
        <f t="shared" si="2"/>
        <v>10014108531CME</v>
      </c>
      <c r="Q37" t="str">
        <f t="shared" si="3"/>
        <v>14108531CME</v>
      </c>
      <c r="R37" t="str">
        <f t="shared" si="4"/>
        <v>141085TDCME</v>
      </c>
      <c r="S37" t="str">
        <f t="shared" si="5"/>
        <v>100141085TDCME</v>
      </c>
      <c r="T37" t="str">
        <f t="shared" si="6"/>
        <v>0CME</v>
      </c>
    </row>
    <row r="38" spans="3:20" x14ac:dyDescent="0.2">
      <c r="C38">
        <v>1001</v>
      </c>
      <c r="D38" t="s">
        <v>199</v>
      </c>
      <c r="E38" t="s">
        <v>200</v>
      </c>
      <c r="F38" t="s">
        <v>244</v>
      </c>
      <c r="G38" s="1">
        <v>41085</v>
      </c>
      <c r="H38" t="s">
        <v>204</v>
      </c>
      <c r="I38">
        <v>34</v>
      </c>
      <c r="J38">
        <v>6.85</v>
      </c>
      <c r="K38">
        <v>131.4</v>
      </c>
      <c r="L38" s="139">
        <v>0</v>
      </c>
      <c r="M38">
        <v>0</v>
      </c>
      <c r="N38">
        <f t="shared" si="0"/>
        <v>131.4</v>
      </c>
      <c r="O38">
        <f t="shared" si="1"/>
        <v>900.09</v>
      </c>
      <c r="P38" t="str">
        <f t="shared" si="2"/>
        <v>10014108530CME</v>
      </c>
      <c r="Q38" t="str">
        <f t="shared" si="3"/>
        <v>14108530CME</v>
      </c>
      <c r="R38" t="str">
        <f t="shared" si="4"/>
        <v>141085TDCME</v>
      </c>
      <c r="S38" t="str">
        <f t="shared" si="5"/>
        <v>100141085TDCME</v>
      </c>
      <c r="T38" t="str">
        <f t="shared" si="6"/>
        <v>0CME</v>
      </c>
    </row>
    <row r="39" spans="3:20" x14ac:dyDescent="0.2">
      <c r="C39">
        <v>1001</v>
      </c>
      <c r="D39" t="s">
        <v>199</v>
      </c>
      <c r="E39" t="s">
        <v>200</v>
      </c>
      <c r="F39" t="s">
        <v>245</v>
      </c>
      <c r="G39" s="1">
        <v>41085</v>
      </c>
      <c r="H39" t="s">
        <v>204</v>
      </c>
      <c r="I39">
        <v>34</v>
      </c>
      <c r="J39">
        <v>6.85</v>
      </c>
      <c r="K39">
        <v>29536.45</v>
      </c>
      <c r="L39" s="139">
        <v>0</v>
      </c>
      <c r="M39">
        <v>0</v>
      </c>
      <c r="N39">
        <f t="shared" si="0"/>
        <v>29536.45</v>
      </c>
      <c r="O39">
        <f t="shared" si="1"/>
        <v>202324.6825</v>
      </c>
      <c r="P39" t="str">
        <f t="shared" si="2"/>
        <v>10014108530CME</v>
      </c>
      <c r="Q39" t="str">
        <f t="shared" si="3"/>
        <v>14108530CME</v>
      </c>
      <c r="R39" t="str">
        <f t="shared" si="4"/>
        <v>141085TDCME</v>
      </c>
      <c r="S39" t="str">
        <f t="shared" si="5"/>
        <v>100141085TDCME</v>
      </c>
      <c r="T39" t="str">
        <f t="shared" si="6"/>
        <v>0CME</v>
      </c>
    </row>
    <row r="40" spans="3:20" x14ac:dyDescent="0.2">
      <c r="C40">
        <v>1001</v>
      </c>
      <c r="D40" t="s">
        <v>199</v>
      </c>
      <c r="E40" t="s">
        <v>200</v>
      </c>
      <c r="F40" t="s">
        <v>246</v>
      </c>
      <c r="G40" s="1">
        <v>41085</v>
      </c>
      <c r="H40" t="s">
        <v>204</v>
      </c>
      <c r="I40">
        <v>34</v>
      </c>
      <c r="J40">
        <v>6.85</v>
      </c>
      <c r="K40">
        <v>350.37</v>
      </c>
      <c r="L40" s="139">
        <v>0</v>
      </c>
      <c r="M40">
        <v>0</v>
      </c>
      <c r="N40">
        <f t="shared" si="0"/>
        <v>350.37</v>
      </c>
      <c r="O40">
        <f t="shared" si="1"/>
        <v>2400.0344999999998</v>
      </c>
      <c r="P40" t="str">
        <f t="shared" si="2"/>
        <v>10014108530CME</v>
      </c>
      <c r="Q40" t="str">
        <f t="shared" si="3"/>
        <v>14108530CME</v>
      </c>
      <c r="R40" t="str">
        <f t="shared" si="4"/>
        <v>141085TDCME</v>
      </c>
      <c r="S40" t="str">
        <f t="shared" si="5"/>
        <v>100141085TDCME</v>
      </c>
      <c r="T40" t="str">
        <f t="shared" si="6"/>
        <v>0CME</v>
      </c>
    </row>
    <row r="41" spans="3:20" x14ac:dyDescent="0.2">
      <c r="C41">
        <v>1001</v>
      </c>
      <c r="D41" t="s">
        <v>199</v>
      </c>
      <c r="E41" t="s">
        <v>200</v>
      </c>
      <c r="F41" t="s">
        <v>247</v>
      </c>
      <c r="G41" s="1">
        <v>41085</v>
      </c>
      <c r="H41" t="s">
        <v>204</v>
      </c>
      <c r="I41">
        <v>34</v>
      </c>
      <c r="J41">
        <v>6.85</v>
      </c>
      <c r="K41">
        <v>49</v>
      </c>
      <c r="L41" s="139">
        <v>0</v>
      </c>
      <c r="M41">
        <v>0</v>
      </c>
      <c r="N41">
        <f t="shared" si="0"/>
        <v>49</v>
      </c>
      <c r="O41">
        <f t="shared" si="1"/>
        <v>335.65</v>
      </c>
      <c r="P41" t="str">
        <f t="shared" si="2"/>
        <v>10014108530CME</v>
      </c>
      <c r="Q41" t="str">
        <f t="shared" si="3"/>
        <v>14108530CME</v>
      </c>
      <c r="R41" t="str">
        <f t="shared" si="4"/>
        <v>141085TDCME</v>
      </c>
      <c r="S41" t="str">
        <f t="shared" si="5"/>
        <v>100141085TDCME</v>
      </c>
      <c r="T41" t="str">
        <f t="shared" si="6"/>
        <v>0CME</v>
      </c>
    </row>
    <row r="42" spans="3:20" x14ac:dyDescent="0.2">
      <c r="C42">
        <v>1001</v>
      </c>
      <c r="D42" t="s">
        <v>199</v>
      </c>
      <c r="E42" t="s">
        <v>200</v>
      </c>
      <c r="F42" t="s">
        <v>248</v>
      </c>
      <c r="G42" s="1">
        <v>41085</v>
      </c>
      <c r="H42" t="s">
        <v>204</v>
      </c>
      <c r="I42">
        <v>34</v>
      </c>
      <c r="J42">
        <v>6.85</v>
      </c>
      <c r="K42">
        <v>270.38</v>
      </c>
      <c r="L42" s="139">
        <v>0</v>
      </c>
      <c r="M42">
        <v>0</v>
      </c>
      <c r="N42">
        <f t="shared" si="0"/>
        <v>270.38</v>
      </c>
      <c r="O42">
        <f t="shared" si="1"/>
        <v>1852.1029999999998</v>
      </c>
      <c r="P42" t="str">
        <f t="shared" si="2"/>
        <v>10014108530CME</v>
      </c>
      <c r="Q42" t="str">
        <f t="shared" si="3"/>
        <v>14108530CME</v>
      </c>
      <c r="R42" t="str">
        <f t="shared" si="4"/>
        <v>141085TDCME</v>
      </c>
      <c r="S42" t="str">
        <f t="shared" si="5"/>
        <v>100141085TDCME</v>
      </c>
      <c r="T42" t="str">
        <f t="shared" si="6"/>
        <v>0CME</v>
      </c>
    </row>
    <row r="43" spans="3:20" x14ac:dyDescent="0.2">
      <c r="C43">
        <v>1001</v>
      </c>
      <c r="D43" t="s">
        <v>199</v>
      </c>
      <c r="E43" t="s">
        <v>200</v>
      </c>
      <c r="F43" t="s">
        <v>249</v>
      </c>
      <c r="G43" s="1">
        <v>41085</v>
      </c>
      <c r="H43" t="s">
        <v>204</v>
      </c>
      <c r="I43">
        <v>34</v>
      </c>
      <c r="J43">
        <v>6.85</v>
      </c>
      <c r="K43">
        <v>348.39</v>
      </c>
      <c r="L43" s="139">
        <v>0</v>
      </c>
      <c r="M43">
        <v>0</v>
      </c>
      <c r="N43">
        <f t="shared" si="0"/>
        <v>348.39</v>
      </c>
      <c r="O43">
        <f t="shared" si="1"/>
        <v>2386.4714999999997</v>
      </c>
      <c r="P43" t="str">
        <f t="shared" si="2"/>
        <v>10014108530CME</v>
      </c>
      <c r="Q43" t="str">
        <f t="shared" si="3"/>
        <v>14108530CME</v>
      </c>
      <c r="R43" t="str">
        <f t="shared" si="4"/>
        <v>141085TDCME</v>
      </c>
      <c r="S43" t="str">
        <f t="shared" si="5"/>
        <v>100141085TDCME</v>
      </c>
      <c r="T43" t="str">
        <f t="shared" si="6"/>
        <v>0CME</v>
      </c>
    </row>
    <row r="44" spans="3:20" x14ac:dyDescent="0.2">
      <c r="C44">
        <v>1001</v>
      </c>
      <c r="D44" t="s">
        <v>199</v>
      </c>
      <c r="E44" t="s">
        <v>200</v>
      </c>
      <c r="F44" t="s">
        <v>250</v>
      </c>
      <c r="G44" s="1">
        <v>41085</v>
      </c>
      <c r="H44" t="s">
        <v>204</v>
      </c>
      <c r="I44">
        <v>34</v>
      </c>
      <c r="J44">
        <v>6.85</v>
      </c>
      <c r="K44">
        <v>298.16000000000003</v>
      </c>
      <c r="L44" s="139">
        <v>0</v>
      </c>
      <c r="M44">
        <v>0</v>
      </c>
      <c r="N44">
        <f t="shared" si="0"/>
        <v>298.16000000000003</v>
      </c>
      <c r="O44">
        <f t="shared" si="1"/>
        <v>2042.396</v>
      </c>
      <c r="P44" t="str">
        <f t="shared" si="2"/>
        <v>10014108530CME</v>
      </c>
      <c r="Q44" t="str">
        <f t="shared" si="3"/>
        <v>14108530CME</v>
      </c>
      <c r="R44" t="str">
        <f t="shared" si="4"/>
        <v>141085TDCME</v>
      </c>
      <c r="S44" t="str">
        <f t="shared" si="5"/>
        <v>100141085TDCME</v>
      </c>
      <c r="T44" t="str">
        <f t="shared" si="6"/>
        <v>0CME</v>
      </c>
    </row>
    <row r="45" spans="3:20" x14ac:dyDescent="0.2">
      <c r="C45">
        <v>1001</v>
      </c>
      <c r="D45" t="s">
        <v>199</v>
      </c>
      <c r="E45" t="s">
        <v>200</v>
      </c>
      <c r="F45" t="s">
        <v>251</v>
      </c>
      <c r="G45" s="1">
        <v>41085</v>
      </c>
      <c r="H45" t="s">
        <v>204</v>
      </c>
      <c r="I45">
        <v>34</v>
      </c>
      <c r="J45">
        <v>6.85</v>
      </c>
      <c r="K45">
        <v>517.37</v>
      </c>
      <c r="L45" s="139">
        <v>0</v>
      </c>
      <c r="M45">
        <v>0</v>
      </c>
      <c r="N45">
        <f t="shared" si="0"/>
        <v>517.37</v>
      </c>
      <c r="O45">
        <f t="shared" si="1"/>
        <v>3543.9845</v>
      </c>
      <c r="P45" t="str">
        <f t="shared" si="2"/>
        <v>10014108530CME</v>
      </c>
      <c r="Q45" t="str">
        <f t="shared" si="3"/>
        <v>14108530CME</v>
      </c>
      <c r="R45" t="str">
        <f t="shared" si="4"/>
        <v>141085TDCME</v>
      </c>
      <c r="S45" t="str">
        <f t="shared" si="5"/>
        <v>100141085TDCME</v>
      </c>
      <c r="T45" t="str">
        <f t="shared" si="6"/>
        <v>0CME</v>
      </c>
    </row>
    <row r="46" spans="3:20" x14ac:dyDescent="0.2">
      <c r="C46">
        <v>1001</v>
      </c>
      <c r="D46" t="s">
        <v>199</v>
      </c>
      <c r="E46" t="s">
        <v>200</v>
      </c>
      <c r="F46" t="s">
        <v>252</v>
      </c>
      <c r="G46" s="1">
        <v>41085</v>
      </c>
      <c r="H46" t="s">
        <v>204</v>
      </c>
      <c r="I46">
        <v>34</v>
      </c>
      <c r="J46">
        <v>6.85</v>
      </c>
      <c r="K46">
        <v>43.8</v>
      </c>
      <c r="L46" s="139">
        <v>0</v>
      </c>
      <c r="M46">
        <v>0</v>
      </c>
      <c r="N46">
        <f t="shared" si="0"/>
        <v>43.8</v>
      </c>
      <c r="O46">
        <f t="shared" si="1"/>
        <v>300.02999999999997</v>
      </c>
      <c r="P46" t="str">
        <f t="shared" si="2"/>
        <v>10014108530CME</v>
      </c>
      <c r="Q46" t="str">
        <f t="shared" si="3"/>
        <v>14108530CME</v>
      </c>
      <c r="R46" t="str">
        <f t="shared" si="4"/>
        <v>141085TDCME</v>
      </c>
      <c r="S46" t="str">
        <f t="shared" si="5"/>
        <v>100141085TDCME</v>
      </c>
      <c r="T46" t="str">
        <f t="shared" si="6"/>
        <v>0CME</v>
      </c>
    </row>
    <row r="47" spans="3:20" x14ac:dyDescent="0.2">
      <c r="C47">
        <v>1001</v>
      </c>
      <c r="D47" t="s">
        <v>199</v>
      </c>
      <c r="E47" t="s">
        <v>200</v>
      </c>
      <c r="F47" t="s">
        <v>253</v>
      </c>
      <c r="G47" s="1">
        <v>41085</v>
      </c>
      <c r="H47" t="s">
        <v>204</v>
      </c>
      <c r="I47">
        <v>34</v>
      </c>
      <c r="J47">
        <v>6.85</v>
      </c>
      <c r="K47">
        <v>87.59</v>
      </c>
      <c r="L47" s="139">
        <v>0</v>
      </c>
      <c r="M47">
        <v>0</v>
      </c>
      <c r="N47">
        <f t="shared" si="0"/>
        <v>87.59</v>
      </c>
      <c r="O47">
        <f t="shared" si="1"/>
        <v>599.99149999999997</v>
      </c>
      <c r="P47" t="str">
        <f t="shared" si="2"/>
        <v>10014108530CME</v>
      </c>
      <c r="Q47" t="str">
        <f t="shared" si="3"/>
        <v>14108530CME</v>
      </c>
      <c r="R47" t="str">
        <f t="shared" si="4"/>
        <v>141085TDCME</v>
      </c>
      <c r="S47" t="str">
        <f t="shared" si="5"/>
        <v>100141085TDCME</v>
      </c>
      <c r="T47" t="str">
        <f t="shared" si="6"/>
        <v>0CME</v>
      </c>
    </row>
    <row r="48" spans="3:20" x14ac:dyDescent="0.2">
      <c r="C48">
        <v>1001</v>
      </c>
      <c r="D48" t="s">
        <v>199</v>
      </c>
      <c r="E48" t="s">
        <v>200</v>
      </c>
      <c r="F48" t="s">
        <v>254</v>
      </c>
      <c r="G48" s="1">
        <v>41085</v>
      </c>
      <c r="H48" t="s">
        <v>204</v>
      </c>
      <c r="I48">
        <v>34</v>
      </c>
      <c r="J48">
        <v>6.85</v>
      </c>
      <c r="K48">
        <v>87.59</v>
      </c>
      <c r="L48" s="139">
        <v>0</v>
      </c>
      <c r="M48">
        <v>0</v>
      </c>
      <c r="N48">
        <f t="shared" si="0"/>
        <v>87.59</v>
      </c>
      <c r="O48">
        <f t="shared" si="1"/>
        <v>599.99149999999997</v>
      </c>
      <c r="P48" t="str">
        <f t="shared" si="2"/>
        <v>10014108530CME</v>
      </c>
      <c r="Q48" t="str">
        <f t="shared" si="3"/>
        <v>14108530CME</v>
      </c>
      <c r="R48" t="str">
        <f t="shared" si="4"/>
        <v>141085TDCME</v>
      </c>
      <c r="S48" t="str">
        <f t="shared" si="5"/>
        <v>100141085TDCME</v>
      </c>
      <c r="T48" t="str">
        <f t="shared" si="6"/>
        <v>0CME</v>
      </c>
    </row>
    <row r="49" spans="3:20" x14ac:dyDescent="0.2">
      <c r="C49">
        <v>1001</v>
      </c>
      <c r="D49" t="s">
        <v>199</v>
      </c>
      <c r="E49" t="s">
        <v>200</v>
      </c>
      <c r="F49" t="s">
        <v>255</v>
      </c>
      <c r="G49" s="1">
        <v>41085</v>
      </c>
      <c r="H49" t="s">
        <v>204</v>
      </c>
      <c r="I49">
        <v>34</v>
      </c>
      <c r="J49">
        <v>6.85</v>
      </c>
      <c r="K49">
        <v>102.19</v>
      </c>
      <c r="L49" s="139">
        <v>0</v>
      </c>
      <c r="M49">
        <v>0</v>
      </c>
      <c r="N49">
        <f t="shared" si="0"/>
        <v>102.19</v>
      </c>
      <c r="O49">
        <f t="shared" si="1"/>
        <v>700.00149999999996</v>
      </c>
      <c r="P49" t="str">
        <f t="shared" si="2"/>
        <v>10014108530CME</v>
      </c>
      <c r="Q49" t="str">
        <f t="shared" si="3"/>
        <v>14108530CME</v>
      </c>
      <c r="R49" t="str">
        <f t="shared" si="4"/>
        <v>141085TDCME</v>
      </c>
      <c r="S49" t="str">
        <f t="shared" si="5"/>
        <v>100141085TDCME</v>
      </c>
      <c r="T49" t="str">
        <f t="shared" si="6"/>
        <v>0CME</v>
      </c>
    </row>
    <row r="50" spans="3:20" x14ac:dyDescent="0.2">
      <c r="C50">
        <v>1001</v>
      </c>
      <c r="D50" t="s">
        <v>199</v>
      </c>
      <c r="E50" t="s">
        <v>200</v>
      </c>
      <c r="F50" t="s">
        <v>256</v>
      </c>
      <c r="G50" s="1">
        <v>41085</v>
      </c>
      <c r="H50" t="s">
        <v>204</v>
      </c>
      <c r="I50">
        <v>34</v>
      </c>
      <c r="J50">
        <v>6.85</v>
      </c>
      <c r="K50">
        <v>7.3</v>
      </c>
      <c r="L50" s="139">
        <v>0</v>
      </c>
      <c r="M50">
        <v>0</v>
      </c>
      <c r="N50">
        <f t="shared" si="0"/>
        <v>7.3</v>
      </c>
      <c r="O50">
        <f t="shared" si="1"/>
        <v>50.004999999999995</v>
      </c>
      <c r="P50" t="str">
        <f t="shared" si="2"/>
        <v>10014108530CME</v>
      </c>
      <c r="Q50" t="str">
        <f t="shared" si="3"/>
        <v>14108530CME</v>
      </c>
      <c r="R50" t="str">
        <f t="shared" si="4"/>
        <v>141085TDCME</v>
      </c>
      <c r="S50" t="str">
        <f t="shared" si="5"/>
        <v>100141085TDCME</v>
      </c>
      <c r="T50" t="str">
        <f t="shared" si="6"/>
        <v>0CME</v>
      </c>
    </row>
    <row r="51" spans="3:20" x14ac:dyDescent="0.2">
      <c r="C51">
        <v>1001</v>
      </c>
      <c r="D51" t="s">
        <v>199</v>
      </c>
      <c r="E51" t="s">
        <v>200</v>
      </c>
      <c r="F51" t="s">
        <v>257</v>
      </c>
      <c r="G51" s="1">
        <v>41085</v>
      </c>
      <c r="H51" t="s">
        <v>202</v>
      </c>
      <c r="I51">
        <v>34</v>
      </c>
      <c r="J51">
        <v>6.97</v>
      </c>
      <c r="K51">
        <v>0</v>
      </c>
      <c r="L51" s="139">
        <v>1934.78</v>
      </c>
      <c r="M51">
        <v>0</v>
      </c>
      <c r="N51">
        <f t="shared" si="0"/>
        <v>1934.78</v>
      </c>
      <c r="O51">
        <f t="shared" si="1"/>
        <v>13485.416599999999</v>
      </c>
      <c r="P51" t="str">
        <f t="shared" si="2"/>
        <v>10014108530VME</v>
      </c>
      <c r="Q51" t="str">
        <f t="shared" si="3"/>
        <v>14108530VME</v>
      </c>
      <c r="R51" t="str">
        <f t="shared" si="4"/>
        <v>141085TDVME</v>
      </c>
      <c r="S51" t="str">
        <f t="shared" si="5"/>
        <v>100141085TDVME</v>
      </c>
      <c r="T51" t="str">
        <f t="shared" si="6"/>
        <v>0VME</v>
      </c>
    </row>
    <row r="52" spans="3:20" x14ac:dyDescent="0.2">
      <c r="C52">
        <v>1001</v>
      </c>
      <c r="D52" t="s">
        <v>199</v>
      </c>
      <c r="E52" t="s">
        <v>200</v>
      </c>
      <c r="F52" t="s">
        <v>258</v>
      </c>
      <c r="G52" s="1">
        <v>41085</v>
      </c>
      <c r="H52" t="s">
        <v>204</v>
      </c>
      <c r="I52">
        <v>34</v>
      </c>
      <c r="J52">
        <v>6.85</v>
      </c>
      <c r="K52">
        <v>4.38</v>
      </c>
      <c r="L52" s="139">
        <v>0</v>
      </c>
      <c r="M52">
        <v>0</v>
      </c>
      <c r="N52">
        <f t="shared" si="0"/>
        <v>4.38</v>
      </c>
      <c r="O52">
        <f t="shared" si="1"/>
        <v>30.002999999999997</v>
      </c>
      <c r="P52" t="str">
        <f t="shared" si="2"/>
        <v>10014108530CME</v>
      </c>
      <c r="Q52" t="str">
        <f t="shared" si="3"/>
        <v>14108530CME</v>
      </c>
      <c r="R52" t="str">
        <f t="shared" si="4"/>
        <v>141085TDCME</v>
      </c>
      <c r="S52" t="str">
        <f t="shared" si="5"/>
        <v>100141085TDCME</v>
      </c>
      <c r="T52" t="str">
        <f t="shared" si="6"/>
        <v>0CME</v>
      </c>
    </row>
    <row r="53" spans="3:20" x14ac:dyDescent="0.2">
      <c r="C53">
        <v>1001</v>
      </c>
      <c r="D53" t="s">
        <v>199</v>
      </c>
      <c r="E53" t="s">
        <v>200</v>
      </c>
      <c r="F53" t="s">
        <v>259</v>
      </c>
      <c r="G53" s="1">
        <v>41085</v>
      </c>
      <c r="H53" t="s">
        <v>202</v>
      </c>
      <c r="I53">
        <v>34</v>
      </c>
      <c r="J53">
        <v>6.97</v>
      </c>
      <c r="K53">
        <v>0</v>
      </c>
      <c r="L53" s="139">
        <v>780</v>
      </c>
      <c r="M53">
        <v>0</v>
      </c>
      <c r="N53">
        <f t="shared" si="0"/>
        <v>780</v>
      </c>
      <c r="O53">
        <f t="shared" si="1"/>
        <v>5436.5999999999995</v>
      </c>
      <c r="P53" t="str">
        <f t="shared" si="2"/>
        <v>10014108530VME</v>
      </c>
      <c r="Q53" t="str">
        <f t="shared" si="3"/>
        <v>14108530VME</v>
      </c>
      <c r="R53" t="str">
        <f t="shared" si="4"/>
        <v>141085TDVME</v>
      </c>
      <c r="S53" t="str">
        <f t="shared" si="5"/>
        <v>100141085TDVME</v>
      </c>
      <c r="T53" t="str">
        <f t="shared" si="6"/>
        <v>0VME</v>
      </c>
    </row>
    <row r="54" spans="3:20" x14ac:dyDescent="0.2">
      <c r="C54">
        <v>1001</v>
      </c>
      <c r="D54" t="s">
        <v>199</v>
      </c>
      <c r="E54" t="s">
        <v>200</v>
      </c>
      <c r="F54" t="s">
        <v>260</v>
      </c>
      <c r="G54" s="1">
        <v>41085</v>
      </c>
      <c r="H54" t="s">
        <v>204</v>
      </c>
      <c r="I54">
        <v>34</v>
      </c>
      <c r="J54">
        <v>6.85</v>
      </c>
      <c r="K54">
        <v>867.47</v>
      </c>
      <c r="L54" s="139">
        <v>0</v>
      </c>
      <c r="M54">
        <v>0</v>
      </c>
      <c r="N54">
        <f t="shared" si="0"/>
        <v>867.47</v>
      </c>
      <c r="O54">
        <f t="shared" si="1"/>
        <v>5942.1695</v>
      </c>
      <c r="P54" t="str">
        <f t="shared" si="2"/>
        <v>10014108530CME</v>
      </c>
      <c r="Q54" t="str">
        <f t="shared" si="3"/>
        <v>14108530CME</v>
      </c>
      <c r="R54" t="str">
        <f t="shared" si="4"/>
        <v>141085TDCME</v>
      </c>
      <c r="S54" t="str">
        <f t="shared" si="5"/>
        <v>100141085TDCME</v>
      </c>
      <c r="T54" t="str">
        <f t="shared" si="6"/>
        <v>0CME</v>
      </c>
    </row>
    <row r="55" spans="3:20" x14ac:dyDescent="0.2">
      <c r="C55">
        <v>1001</v>
      </c>
      <c r="D55" t="s">
        <v>199</v>
      </c>
      <c r="E55" t="s">
        <v>200</v>
      </c>
      <c r="F55" t="s">
        <v>261</v>
      </c>
      <c r="G55" s="1">
        <v>41085</v>
      </c>
      <c r="H55" t="s">
        <v>204</v>
      </c>
      <c r="I55">
        <v>34</v>
      </c>
      <c r="J55">
        <v>6.85</v>
      </c>
      <c r="K55">
        <v>136.6</v>
      </c>
      <c r="L55" s="139">
        <v>0</v>
      </c>
      <c r="M55">
        <v>0</v>
      </c>
      <c r="N55">
        <f t="shared" si="0"/>
        <v>136.6</v>
      </c>
      <c r="O55">
        <f t="shared" si="1"/>
        <v>935.70999999999992</v>
      </c>
      <c r="P55" t="str">
        <f t="shared" si="2"/>
        <v>10014108530CME</v>
      </c>
      <c r="Q55" t="str">
        <f t="shared" si="3"/>
        <v>14108530CME</v>
      </c>
      <c r="R55" t="str">
        <f t="shared" si="4"/>
        <v>141085TDCME</v>
      </c>
      <c r="S55" t="str">
        <f t="shared" si="5"/>
        <v>100141085TDCME</v>
      </c>
      <c r="T55" t="str">
        <f t="shared" si="6"/>
        <v>0CME</v>
      </c>
    </row>
    <row r="56" spans="3:20" x14ac:dyDescent="0.2">
      <c r="C56">
        <v>1001</v>
      </c>
      <c r="D56" t="s">
        <v>199</v>
      </c>
      <c r="E56" t="s">
        <v>200</v>
      </c>
      <c r="F56" t="s">
        <v>262</v>
      </c>
      <c r="G56" s="1">
        <v>41085</v>
      </c>
      <c r="H56" t="s">
        <v>204</v>
      </c>
      <c r="I56">
        <v>34</v>
      </c>
      <c r="J56">
        <v>6.85</v>
      </c>
      <c r="K56">
        <v>20</v>
      </c>
      <c r="L56" s="139">
        <v>0</v>
      </c>
      <c r="M56">
        <v>0</v>
      </c>
      <c r="N56">
        <f t="shared" si="0"/>
        <v>20</v>
      </c>
      <c r="O56">
        <f t="shared" si="1"/>
        <v>137</v>
      </c>
      <c r="P56" t="str">
        <f t="shared" si="2"/>
        <v>10014108530CME</v>
      </c>
      <c r="Q56" t="str">
        <f t="shared" si="3"/>
        <v>14108530CME</v>
      </c>
      <c r="R56" t="str">
        <f t="shared" si="4"/>
        <v>141085TDCME</v>
      </c>
      <c r="S56" t="str">
        <f t="shared" si="5"/>
        <v>100141085TDCME</v>
      </c>
      <c r="T56" t="str">
        <f t="shared" si="6"/>
        <v>0CME</v>
      </c>
    </row>
    <row r="57" spans="3:20" x14ac:dyDescent="0.2">
      <c r="C57">
        <v>1001</v>
      </c>
      <c r="D57" t="s">
        <v>199</v>
      </c>
      <c r="E57" t="s">
        <v>200</v>
      </c>
      <c r="F57" t="s">
        <v>263</v>
      </c>
      <c r="G57" s="1">
        <v>41085</v>
      </c>
      <c r="H57" t="s">
        <v>204</v>
      </c>
      <c r="I57">
        <v>34</v>
      </c>
      <c r="J57">
        <v>6.85</v>
      </c>
      <c r="K57">
        <v>36.5</v>
      </c>
      <c r="L57" s="139">
        <v>0</v>
      </c>
      <c r="M57">
        <v>0</v>
      </c>
      <c r="N57">
        <f t="shared" si="0"/>
        <v>36.5</v>
      </c>
      <c r="O57">
        <f t="shared" si="1"/>
        <v>250.02499999999998</v>
      </c>
      <c r="P57" t="str">
        <f t="shared" si="2"/>
        <v>10014108530CME</v>
      </c>
      <c r="Q57" t="str">
        <f t="shared" si="3"/>
        <v>14108530CME</v>
      </c>
      <c r="R57" t="str">
        <f t="shared" si="4"/>
        <v>141085TDCME</v>
      </c>
      <c r="S57" t="str">
        <f t="shared" si="5"/>
        <v>100141085TDCME</v>
      </c>
      <c r="T57" t="str">
        <f t="shared" si="6"/>
        <v>0CME</v>
      </c>
    </row>
    <row r="58" spans="3:20" x14ac:dyDescent="0.2">
      <c r="C58">
        <v>1001</v>
      </c>
      <c r="D58" t="s">
        <v>199</v>
      </c>
      <c r="E58" t="s">
        <v>200</v>
      </c>
      <c r="F58" t="s">
        <v>264</v>
      </c>
      <c r="G58" s="1">
        <v>41085</v>
      </c>
      <c r="H58" t="s">
        <v>204</v>
      </c>
      <c r="I58">
        <v>34</v>
      </c>
      <c r="J58">
        <v>6.85</v>
      </c>
      <c r="K58">
        <v>245.55</v>
      </c>
      <c r="L58" s="139">
        <v>0</v>
      </c>
      <c r="M58">
        <v>0</v>
      </c>
      <c r="N58">
        <f t="shared" si="0"/>
        <v>245.55</v>
      </c>
      <c r="O58">
        <f t="shared" si="1"/>
        <v>1682.0174999999999</v>
      </c>
      <c r="P58" t="str">
        <f t="shared" si="2"/>
        <v>10014108530CME</v>
      </c>
      <c r="Q58" t="str">
        <f t="shared" si="3"/>
        <v>14108530CME</v>
      </c>
      <c r="R58" t="str">
        <f t="shared" si="4"/>
        <v>141085TDCME</v>
      </c>
      <c r="S58" t="str">
        <f t="shared" si="5"/>
        <v>100141085TDCME</v>
      </c>
      <c r="T58" t="str">
        <f t="shared" si="6"/>
        <v>0CME</v>
      </c>
    </row>
    <row r="59" spans="3:20" x14ac:dyDescent="0.2">
      <c r="C59">
        <v>1001</v>
      </c>
      <c r="D59" t="s">
        <v>199</v>
      </c>
      <c r="E59" t="s">
        <v>200</v>
      </c>
      <c r="F59" t="s">
        <v>265</v>
      </c>
      <c r="G59" s="1">
        <v>41085</v>
      </c>
      <c r="H59" t="s">
        <v>204</v>
      </c>
      <c r="I59">
        <v>34</v>
      </c>
      <c r="J59">
        <v>6.85</v>
      </c>
      <c r="K59">
        <v>3900</v>
      </c>
      <c r="L59" s="139">
        <v>0</v>
      </c>
      <c r="M59">
        <v>0</v>
      </c>
      <c r="N59">
        <f t="shared" si="0"/>
        <v>3900</v>
      </c>
      <c r="O59">
        <f t="shared" si="1"/>
        <v>26715</v>
      </c>
      <c r="P59" t="str">
        <f t="shared" si="2"/>
        <v>10014108530CME</v>
      </c>
      <c r="Q59" t="str">
        <f t="shared" si="3"/>
        <v>14108530CME</v>
      </c>
      <c r="R59" t="str">
        <f t="shared" si="4"/>
        <v>141085TDCME</v>
      </c>
      <c r="S59" t="str">
        <f t="shared" si="5"/>
        <v>100141085TDCME</v>
      </c>
      <c r="T59" t="str">
        <f t="shared" si="6"/>
        <v>0CME</v>
      </c>
    </row>
    <row r="60" spans="3:20" x14ac:dyDescent="0.2">
      <c r="C60">
        <v>1001</v>
      </c>
      <c r="D60" t="s">
        <v>199</v>
      </c>
      <c r="E60" t="s">
        <v>200</v>
      </c>
      <c r="F60" t="s">
        <v>266</v>
      </c>
      <c r="G60" s="1">
        <v>41085</v>
      </c>
      <c r="H60" t="s">
        <v>204</v>
      </c>
      <c r="I60">
        <v>34</v>
      </c>
      <c r="J60">
        <v>6.85</v>
      </c>
      <c r="K60">
        <v>1430.36</v>
      </c>
      <c r="L60" s="139">
        <v>0</v>
      </c>
      <c r="M60">
        <v>0</v>
      </c>
      <c r="N60">
        <f t="shared" si="0"/>
        <v>1430.36</v>
      </c>
      <c r="O60">
        <f t="shared" si="1"/>
        <v>9797.9659999999985</v>
      </c>
      <c r="P60" t="str">
        <f t="shared" si="2"/>
        <v>10014108530CME</v>
      </c>
      <c r="Q60" t="str">
        <f t="shared" si="3"/>
        <v>14108530CME</v>
      </c>
      <c r="R60" t="str">
        <f t="shared" si="4"/>
        <v>141085TDCME</v>
      </c>
      <c r="S60" t="str">
        <f t="shared" si="5"/>
        <v>100141085TDCME</v>
      </c>
      <c r="T60" t="str">
        <f t="shared" si="6"/>
        <v>0CME</v>
      </c>
    </row>
    <row r="61" spans="3:20" x14ac:dyDescent="0.2">
      <c r="C61">
        <v>1001</v>
      </c>
      <c r="D61" t="s">
        <v>199</v>
      </c>
      <c r="E61" t="s">
        <v>200</v>
      </c>
      <c r="F61" t="s">
        <v>267</v>
      </c>
      <c r="G61" s="1">
        <v>41085</v>
      </c>
      <c r="H61" t="s">
        <v>204</v>
      </c>
      <c r="I61">
        <v>34</v>
      </c>
      <c r="J61">
        <v>6.85</v>
      </c>
      <c r="K61">
        <v>116.79</v>
      </c>
      <c r="L61" s="139">
        <v>0</v>
      </c>
      <c r="M61">
        <v>0</v>
      </c>
      <c r="N61">
        <f t="shared" si="0"/>
        <v>116.79</v>
      </c>
      <c r="O61">
        <f t="shared" si="1"/>
        <v>800.01149999999996</v>
      </c>
      <c r="P61" t="str">
        <f t="shared" si="2"/>
        <v>10014108530CME</v>
      </c>
      <c r="Q61" t="str">
        <f t="shared" si="3"/>
        <v>14108530CME</v>
      </c>
      <c r="R61" t="str">
        <f t="shared" si="4"/>
        <v>141085TDCME</v>
      </c>
      <c r="S61" t="str">
        <f t="shared" si="5"/>
        <v>100141085TDCME</v>
      </c>
      <c r="T61" t="str">
        <f t="shared" si="6"/>
        <v>0CME</v>
      </c>
    </row>
    <row r="62" spans="3:20" x14ac:dyDescent="0.2">
      <c r="C62">
        <v>1001</v>
      </c>
      <c r="D62" t="s">
        <v>199</v>
      </c>
      <c r="E62" t="s">
        <v>200</v>
      </c>
      <c r="F62" t="s">
        <v>268</v>
      </c>
      <c r="G62" s="1">
        <v>41085</v>
      </c>
      <c r="H62" t="s">
        <v>204</v>
      </c>
      <c r="I62">
        <v>34</v>
      </c>
      <c r="J62">
        <v>6.85</v>
      </c>
      <c r="K62">
        <v>10</v>
      </c>
      <c r="L62" s="139">
        <v>0</v>
      </c>
      <c r="M62">
        <v>0</v>
      </c>
      <c r="N62">
        <f t="shared" si="0"/>
        <v>10</v>
      </c>
      <c r="O62">
        <f t="shared" si="1"/>
        <v>68.5</v>
      </c>
      <c r="P62" t="str">
        <f t="shared" si="2"/>
        <v>10014108530CME</v>
      </c>
      <c r="Q62" t="str">
        <f t="shared" si="3"/>
        <v>14108530CME</v>
      </c>
      <c r="R62" t="str">
        <f t="shared" si="4"/>
        <v>141085TDCME</v>
      </c>
      <c r="S62" t="str">
        <f t="shared" si="5"/>
        <v>100141085TDCME</v>
      </c>
      <c r="T62" t="str">
        <f t="shared" si="6"/>
        <v>0CME</v>
      </c>
    </row>
    <row r="63" spans="3:20" x14ac:dyDescent="0.2">
      <c r="C63">
        <v>1001</v>
      </c>
      <c r="D63" t="s">
        <v>199</v>
      </c>
      <c r="E63" t="s">
        <v>200</v>
      </c>
      <c r="F63" t="s">
        <v>269</v>
      </c>
      <c r="G63" s="1">
        <v>41085</v>
      </c>
      <c r="H63" t="s">
        <v>204</v>
      </c>
      <c r="I63">
        <v>34</v>
      </c>
      <c r="J63">
        <v>6.85</v>
      </c>
      <c r="K63">
        <v>726.09</v>
      </c>
      <c r="L63" s="139">
        <v>0</v>
      </c>
      <c r="M63">
        <v>0</v>
      </c>
      <c r="N63">
        <f t="shared" si="0"/>
        <v>726.09</v>
      </c>
      <c r="O63">
        <f t="shared" si="1"/>
        <v>4973.7164999999995</v>
      </c>
      <c r="P63" t="str">
        <f t="shared" si="2"/>
        <v>10014108530CME</v>
      </c>
      <c r="Q63" t="str">
        <f t="shared" si="3"/>
        <v>14108530CME</v>
      </c>
      <c r="R63" t="str">
        <f t="shared" si="4"/>
        <v>141085TDCME</v>
      </c>
      <c r="S63" t="str">
        <f t="shared" si="5"/>
        <v>100141085TDCME</v>
      </c>
      <c r="T63" t="str">
        <f t="shared" si="6"/>
        <v>0CME</v>
      </c>
    </row>
    <row r="64" spans="3:20" x14ac:dyDescent="0.2">
      <c r="C64">
        <v>1001</v>
      </c>
      <c r="D64" t="s">
        <v>199</v>
      </c>
      <c r="E64" t="s">
        <v>200</v>
      </c>
      <c r="F64" t="s">
        <v>716</v>
      </c>
      <c r="G64" s="1">
        <v>41085</v>
      </c>
      <c r="H64" t="s">
        <v>204</v>
      </c>
      <c r="I64">
        <v>34</v>
      </c>
      <c r="J64">
        <v>6.85</v>
      </c>
      <c r="K64">
        <v>141</v>
      </c>
      <c r="L64" s="139">
        <v>0</v>
      </c>
      <c r="M64">
        <v>0</v>
      </c>
      <c r="N64">
        <f t="shared" si="0"/>
        <v>141</v>
      </c>
      <c r="O64">
        <f t="shared" si="1"/>
        <v>965.84999999999991</v>
      </c>
      <c r="P64" t="str">
        <f t="shared" si="2"/>
        <v>10014108530CME</v>
      </c>
      <c r="Q64" t="str">
        <f t="shared" si="3"/>
        <v>14108530CME</v>
      </c>
      <c r="R64" t="str">
        <f t="shared" si="4"/>
        <v>141085TDCME</v>
      </c>
      <c r="S64" t="str">
        <f t="shared" si="5"/>
        <v>100141085TDCME</v>
      </c>
      <c r="T64" t="str">
        <f t="shared" si="6"/>
        <v>0CME</v>
      </c>
    </row>
    <row r="65" spans="3:20" x14ac:dyDescent="0.2">
      <c r="C65">
        <v>1001</v>
      </c>
      <c r="D65" t="s">
        <v>199</v>
      </c>
      <c r="E65" t="s">
        <v>200</v>
      </c>
      <c r="F65" t="s">
        <v>718</v>
      </c>
      <c r="G65" s="1">
        <v>41085</v>
      </c>
      <c r="H65" t="s">
        <v>204</v>
      </c>
      <c r="I65">
        <v>34</v>
      </c>
      <c r="J65">
        <v>6.85</v>
      </c>
      <c r="K65">
        <v>100</v>
      </c>
      <c r="L65" s="139">
        <v>0</v>
      </c>
      <c r="M65">
        <v>0</v>
      </c>
      <c r="N65">
        <f t="shared" si="0"/>
        <v>100</v>
      </c>
      <c r="O65">
        <f t="shared" si="1"/>
        <v>685</v>
      </c>
      <c r="P65" t="str">
        <f t="shared" si="2"/>
        <v>10014108530CME</v>
      </c>
      <c r="Q65" t="str">
        <f t="shared" si="3"/>
        <v>14108530CME</v>
      </c>
      <c r="R65" t="str">
        <f t="shared" si="4"/>
        <v>141085TDCME</v>
      </c>
      <c r="S65" t="str">
        <f t="shared" si="5"/>
        <v>100141085TDCME</v>
      </c>
      <c r="T65" t="str">
        <f t="shared" si="6"/>
        <v>0CME</v>
      </c>
    </row>
    <row r="66" spans="3:20" x14ac:dyDescent="0.2">
      <c r="C66">
        <v>1001</v>
      </c>
      <c r="D66" t="s">
        <v>199</v>
      </c>
      <c r="E66" t="s">
        <v>200</v>
      </c>
      <c r="F66" t="s">
        <v>270</v>
      </c>
      <c r="G66" s="1">
        <v>41085</v>
      </c>
      <c r="H66" t="s">
        <v>204</v>
      </c>
      <c r="I66">
        <v>34</v>
      </c>
      <c r="J66">
        <v>6.85</v>
      </c>
      <c r="K66">
        <v>199.13</v>
      </c>
      <c r="L66" s="139">
        <v>0</v>
      </c>
      <c r="M66">
        <v>0</v>
      </c>
      <c r="N66">
        <f t="shared" si="0"/>
        <v>199.13</v>
      </c>
      <c r="O66">
        <f t="shared" si="1"/>
        <v>1364.0404999999998</v>
      </c>
      <c r="P66" t="str">
        <f t="shared" si="2"/>
        <v>10014108530CME</v>
      </c>
      <c r="Q66" t="str">
        <f t="shared" si="3"/>
        <v>14108530CME</v>
      </c>
      <c r="R66" t="str">
        <f t="shared" si="4"/>
        <v>141085TDCME</v>
      </c>
      <c r="S66" t="str">
        <f t="shared" si="5"/>
        <v>100141085TDCME</v>
      </c>
      <c r="T66" t="str">
        <f t="shared" si="6"/>
        <v>0CME</v>
      </c>
    </row>
    <row r="67" spans="3:20" x14ac:dyDescent="0.2">
      <c r="C67">
        <v>1001</v>
      </c>
      <c r="D67" t="s">
        <v>199</v>
      </c>
      <c r="E67" t="s">
        <v>200</v>
      </c>
      <c r="F67" t="s">
        <v>271</v>
      </c>
      <c r="G67" s="1">
        <v>41085</v>
      </c>
      <c r="H67" t="s">
        <v>204</v>
      </c>
      <c r="I67">
        <v>34</v>
      </c>
      <c r="J67">
        <v>6.85</v>
      </c>
      <c r="K67">
        <v>291.93</v>
      </c>
      <c r="L67" s="139">
        <v>0</v>
      </c>
      <c r="M67">
        <v>0</v>
      </c>
      <c r="N67">
        <f t="shared" si="0"/>
        <v>291.93</v>
      </c>
      <c r="O67">
        <f t="shared" si="1"/>
        <v>1999.7204999999999</v>
      </c>
      <c r="P67" t="str">
        <f t="shared" si="2"/>
        <v>10014108530CME</v>
      </c>
      <c r="Q67" t="str">
        <f t="shared" si="3"/>
        <v>14108530CME</v>
      </c>
      <c r="R67" t="str">
        <f t="shared" si="4"/>
        <v>141085TDCME</v>
      </c>
      <c r="S67" t="str">
        <f t="shared" si="5"/>
        <v>100141085TDCME</v>
      </c>
      <c r="T67" t="str">
        <f t="shared" si="6"/>
        <v>0CME</v>
      </c>
    </row>
    <row r="68" spans="3:20" x14ac:dyDescent="0.2">
      <c r="C68">
        <v>1001</v>
      </c>
      <c r="D68" t="s">
        <v>199</v>
      </c>
      <c r="E68" t="s">
        <v>200</v>
      </c>
      <c r="F68" t="s">
        <v>272</v>
      </c>
      <c r="G68" s="1">
        <v>41085</v>
      </c>
      <c r="H68" t="s">
        <v>204</v>
      </c>
      <c r="I68">
        <v>34</v>
      </c>
      <c r="J68">
        <v>6.85</v>
      </c>
      <c r="K68">
        <v>27.44</v>
      </c>
      <c r="L68" s="139">
        <v>0</v>
      </c>
      <c r="M68">
        <v>0</v>
      </c>
      <c r="N68">
        <f t="shared" si="0"/>
        <v>27.44</v>
      </c>
      <c r="O68">
        <f t="shared" si="1"/>
        <v>187.964</v>
      </c>
      <c r="P68" t="str">
        <f t="shared" si="2"/>
        <v>10014108530CME</v>
      </c>
      <c r="Q68" t="str">
        <f t="shared" si="3"/>
        <v>14108530CME</v>
      </c>
      <c r="R68" t="str">
        <f t="shared" si="4"/>
        <v>141085TDCME</v>
      </c>
      <c r="S68" t="str">
        <f t="shared" si="5"/>
        <v>100141085TDCME</v>
      </c>
      <c r="T68" t="str">
        <f t="shared" si="6"/>
        <v>0CME</v>
      </c>
    </row>
    <row r="69" spans="3:20" x14ac:dyDescent="0.2">
      <c r="C69">
        <v>1001</v>
      </c>
      <c r="D69" t="s">
        <v>199</v>
      </c>
      <c r="E69" t="s">
        <v>200</v>
      </c>
      <c r="F69" t="s">
        <v>719</v>
      </c>
      <c r="G69" s="1">
        <v>41085</v>
      </c>
      <c r="H69" t="s">
        <v>204</v>
      </c>
      <c r="I69">
        <v>34</v>
      </c>
      <c r="J69">
        <v>6.85</v>
      </c>
      <c r="K69">
        <v>387.71</v>
      </c>
      <c r="L69" s="139">
        <v>0</v>
      </c>
      <c r="M69">
        <v>0</v>
      </c>
      <c r="N69">
        <f t="shared" si="0"/>
        <v>387.71</v>
      </c>
      <c r="O69">
        <f t="shared" si="1"/>
        <v>2655.8134999999997</v>
      </c>
      <c r="P69" t="str">
        <f t="shared" si="2"/>
        <v>10014108530CME</v>
      </c>
      <c r="Q69" t="str">
        <f t="shared" si="3"/>
        <v>14108530CME</v>
      </c>
      <c r="R69" t="str">
        <f t="shared" si="4"/>
        <v>141085TDCME</v>
      </c>
      <c r="S69" t="str">
        <f t="shared" si="5"/>
        <v>100141085TDCME</v>
      </c>
      <c r="T69" t="str">
        <f t="shared" si="6"/>
        <v>0CME</v>
      </c>
    </row>
    <row r="70" spans="3:20" x14ac:dyDescent="0.2">
      <c r="C70">
        <v>1001</v>
      </c>
      <c r="D70" t="s">
        <v>199</v>
      </c>
      <c r="E70" t="s">
        <v>200</v>
      </c>
      <c r="F70" t="s">
        <v>273</v>
      </c>
      <c r="G70" s="1">
        <v>41085</v>
      </c>
      <c r="H70" t="s">
        <v>204</v>
      </c>
      <c r="I70">
        <v>34</v>
      </c>
      <c r="J70">
        <v>6.85</v>
      </c>
      <c r="K70">
        <v>29.2</v>
      </c>
      <c r="L70" s="139">
        <v>0</v>
      </c>
      <c r="M70">
        <v>0</v>
      </c>
      <c r="N70">
        <f t="shared" si="0"/>
        <v>29.2</v>
      </c>
      <c r="O70">
        <f t="shared" si="1"/>
        <v>200.01999999999998</v>
      </c>
      <c r="P70" t="str">
        <f t="shared" si="2"/>
        <v>10014108530CME</v>
      </c>
      <c r="Q70" t="str">
        <f t="shared" si="3"/>
        <v>14108530CME</v>
      </c>
      <c r="R70" t="str">
        <f t="shared" si="4"/>
        <v>141085TDCME</v>
      </c>
      <c r="S70" t="str">
        <f t="shared" si="5"/>
        <v>100141085TDCME</v>
      </c>
      <c r="T70" t="str">
        <f t="shared" si="6"/>
        <v>0CME</v>
      </c>
    </row>
    <row r="71" spans="3:20" x14ac:dyDescent="0.2">
      <c r="C71">
        <v>1001</v>
      </c>
      <c r="D71" t="s">
        <v>199</v>
      </c>
      <c r="E71" t="s">
        <v>200</v>
      </c>
      <c r="F71" t="s">
        <v>274</v>
      </c>
      <c r="G71" s="1">
        <v>41085</v>
      </c>
      <c r="H71" t="s">
        <v>204</v>
      </c>
      <c r="I71">
        <v>34</v>
      </c>
      <c r="J71">
        <v>6.85</v>
      </c>
      <c r="K71">
        <v>2.92</v>
      </c>
      <c r="L71" s="139">
        <v>0</v>
      </c>
      <c r="M71">
        <v>0</v>
      </c>
      <c r="N71">
        <f t="shared" si="0"/>
        <v>2.92</v>
      </c>
      <c r="O71">
        <f t="shared" si="1"/>
        <v>20.001999999999999</v>
      </c>
      <c r="P71" t="str">
        <f t="shared" si="2"/>
        <v>10014108530CME</v>
      </c>
      <c r="Q71" t="str">
        <f t="shared" si="3"/>
        <v>14108530CME</v>
      </c>
      <c r="R71" t="str">
        <f t="shared" si="4"/>
        <v>141085TDCME</v>
      </c>
      <c r="S71" t="str">
        <f t="shared" si="5"/>
        <v>100141085TDCME</v>
      </c>
      <c r="T71" t="str">
        <f t="shared" si="6"/>
        <v>0CME</v>
      </c>
    </row>
    <row r="72" spans="3:20" x14ac:dyDescent="0.2">
      <c r="C72">
        <v>1001</v>
      </c>
      <c r="D72" t="s">
        <v>199</v>
      </c>
      <c r="E72" t="s">
        <v>200</v>
      </c>
      <c r="F72" t="s">
        <v>275</v>
      </c>
      <c r="G72" s="1">
        <v>41085</v>
      </c>
      <c r="H72" t="s">
        <v>204</v>
      </c>
      <c r="I72">
        <v>34</v>
      </c>
      <c r="J72">
        <v>6.85</v>
      </c>
      <c r="K72">
        <v>350</v>
      </c>
      <c r="L72" s="139">
        <v>0</v>
      </c>
      <c r="M72">
        <v>0</v>
      </c>
      <c r="N72">
        <f t="shared" ref="N72:N135" si="7">+L72+K72</f>
        <v>350</v>
      </c>
      <c r="O72">
        <f t="shared" ref="O72:O135" si="8">+N72*J72</f>
        <v>2397.5</v>
      </c>
      <c r="P72" t="str">
        <f t="shared" ref="P72:P135" si="9">+C72&amp;G72&amp;E72&amp;H72</f>
        <v>10014108530CME</v>
      </c>
      <c r="Q72" t="str">
        <f t="shared" ref="Q72:Q135" si="10">IF(C72=10001,"4"&amp;G72&amp;E72&amp;H72,LEFT(C72,1)&amp;G72&amp;E72&amp;H72)</f>
        <v>14108530CME</v>
      </c>
      <c r="R72" t="str">
        <f t="shared" ref="R72:R135" si="11">+LEFT(C72,1)&amp;G72&amp;IF(OR(E72="30",E72="31",E72="32"),"TD","")&amp;H72</f>
        <v>141085TDCME</v>
      </c>
      <c r="S72" t="str">
        <f t="shared" ref="S72:S135" si="12">C72&amp;G72&amp;IF(OR(E72="30",E72="31",E72="32"),"TD","")&amp;H72</f>
        <v>100141085TDCME</v>
      </c>
      <c r="T72" t="str">
        <f t="shared" ref="T72:T135" si="13">M72&amp;H72</f>
        <v>0CME</v>
      </c>
    </row>
    <row r="73" spans="3:20" x14ac:dyDescent="0.2">
      <c r="C73">
        <v>1001</v>
      </c>
      <c r="D73" t="s">
        <v>199</v>
      </c>
      <c r="E73" t="s">
        <v>200</v>
      </c>
      <c r="F73" t="s">
        <v>276</v>
      </c>
      <c r="G73" s="1">
        <v>41085</v>
      </c>
      <c r="H73" t="s">
        <v>204</v>
      </c>
      <c r="I73">
        <v>34</v>
      </c>
      <c r="J73">
        <v>6.85</v>
      </c>
      <c r="K73">
        <v>72.989999999999995</v>
      </c>
      <c r="L73" s="139">
        <v>0</v>
      </c>
      <c r="M73">
        <v>0</v>
      </c>
      <c r="N73">
        <f t="shared" si="7"/>
        <v>72.989999999999995</v>
      </c>
      <c r="O73">
        <f t="shared" si="8"/>
        <v>499.98149999999993</v>
      </c>
      <c r="P73" t="str">
        <f t="shared" si="9"/>
        <v>10014108530CME</v>
      </c>
      <c r="Q73" t="str">
        <f t="shared" si="10"/>
        <v>14108530CME</v>
      </c>
      <c r="R73" t="str">
        <f t="shared" si="11"/>
        <v>141085TDCME</v>
      </c>
      <c r="S73" t="str">
        <f t="shared" si="12"/>
        <v>100141085TDCME</v>
      </c>
      <c r="T73" t="str">
        <f t="shared" si="13"/>
        <v>0CME</v>
      </c>
    </row>
    <row r="74" spans="3:20" x14ac:dyDescent="0.2">
      <c r="C74">
        <v>1001</v>
      </c>
      <c r="D74" t="s">
        <v>199</v>
      </c>
      <c r="E74" t="s">
        <v>200</v>
      </c>
      <c r="F74" t="s">
        <v>277</v>
      </c>
      <c r="G74" s="1">
        <v>41085</v>
      </c>
      <c r="H74" t="s">
        <v>204</v>
      </c>
      <c r="I74">
        <v>34</v>
      </c>
      <c r="J74">
        <v>6.85</v>
      </c>
      <c r="K74">
        <v>850</v>
      </c>
      <c r="L74" s="139">
        <v>0</v>
      </c>
      <c r="M74">
        <v>0</v>
      </c>
      <c r="N74">
        <f t="shared" si="7"/>
        <v>850</v>
      </c>
      <c r="O74">
        <f t="shared" si="8"/>
        <v>5822.5</v>
      </c>
      <c r="P74" t="str">
        <f t="shared" si="9"/>
        <v>10014108530CME</v>
      </c>
      <c r="Q74" t="str">
        <f t="shared" si="10"/>
        <v>14108530CME</v>
      </c>
      <c r="R74" t="str">
        <f t="shared" si="11"/>
        <v>141085TDCME</v>
      </c>
      <c r="S74" t="str">
        <f t="shared" si="12"/>
        <v>100141085TDCME</v>
      </c>
      <c r="T74" t="str">
        <f t="shared" si="13"/>
        <v>0CME</v>
      </c>
    </row>
    <row r="75" spans="3:20" x14ac:dyDescent="0.2">
      <c r="C75">
        <v>1001</v>
      </c>
      <c r="D75" t="s">
        <v>199</v>
      </c>
      <c r="E75" t="s">
        <v>200</v>
      </c>
      <c r="F75" t="s">
        <v>278</v>
      </c>
      <c r="G75" s="1">
        <v>41085</v>
      </c>
      <c r="H75" t="s">
        <v>204</v>
      </c>
      <c r="I75">
        <v>34</v>
      </c>
      <c r="J75">
        <v>6.85</v>
      </c>
      <c r="K75">
        <v>26.28</v>
      </c>
      <c r="L75" s="139">
        <v>0</v>
      </c>
      <c r="M75">
        <v>0</v>
      </c>
      <c r="N75">
        <f t="shared" si="7"/>
        <v>26.28</v>
      </c>
      <c r="O75">
        <f t="shared" si="8"/>
        <v>180.018</v>
      </c>
      <c r="P75" t="str">
        <f t="shared" si="9"/>
        <v>10014108530CME</v>
      </c>
      <c r="Q75" t="str">
        <f t="shared" si="10"/>
        <v>14108530CME</v>
      </c>
      <c r="R75" t="str">
        <f t="shared" si="11"/>
        <v>141085TDCME</v>
      </c>
      <c r="S75" t="str">
        <f t="shared" si="12"/>
        <v>100141085TDCME</v>
      </c>
      <c r="T75" t="str">
        <f t="shared" si="13"/>
        <v>0CME</v>
      </c>
    </row>
    <row r="76" spans="3:20" x14ac:dyDescent="0.2">
      <c r="C76">
        <v>1001</v>
      </c>
      <c r="D76" t="s">
        <v>199</v>
      </c>
      <c r="E76" t="s">
        <v>200</v>
      </c>
      <c r="F76" t="s">
        <v>279</v>
      </c>
      <c r="G76" s="1">
        <v>41085</v>
      </c>
      <c r="H76" t="s">
        <v>204</v>
      </c>
      <c r="I76">
        <v>34</v>
      </c>
      <c r="J76">
        <v>6.85</v>
      </c>
      <c r="K76">
        <v>58.39</v>
      </c>
      <c r="L76" s="139">
        <v>0</v>
      </c>
      <c r="M76">
        <v>0</v>
      </c>
      <c r="N76">
        <f t="shared" si="7"/>
        <v>58.39</v>
      </c>
      <c r="O76">
        <f t="shared" si="8"/>
        <v>399.97149999999999</v>
      </c>
      <c r="P76" t="str">
        <f t="shared" si="9"/>
        <v>10014108530CME</v>
      </c>
      <c r="Q76" t="str">
        <f t="shared" si="10"/>
        <v>14108530CME</v>
      </c>
      <c r="R76" t="str">
        <f t="shared" si="11"/>
        <v>141085TDCME</v>
      </c>
      <c r="S76" t="str">
        <f t="shared" si="12"/>
        <v>100141085TDCME</v>
      </c>
      <c r="T76" t="str">
        <f t="shared" si="13"/>
        <v>0CME</v>
      </c>
    </row>
    <row r="77" spans="3:20" x14ac:dyDescent="0.2">
      <c r="C77">
        <v>1001</v>
      </c>
      <c r="D77" t="s">
        <v>199</v>
      </c>
      <c r="E77" t="s">
        <v>200</v>
      </c>
      <c r="F77" t="s">
        <v>280</v>
      </c>
      <c r="G77" s="1">
        <v>41085</v>
      </c>
      <c r="H77" t="s">
        <v>204</v>
      </c>
      <c r="I77">
        <v>34</v>
      </c>
      <c r="J77">
        <v>6.85</v>
      </c>
      <c r="K77">
        <v>20.440000000000001</v>
      </c>
      <c r="L77" s="139">
        <v>0</v>
      </c>
      <c r="M77">
        <v>0</v>
      </c>
      <c r="N77">
        <f t="shared" si="7"/>
        <v>20.440000000000001</v>
      </c>
      <c r="O77">
        <f t="shared" si="8"/>
        <v>140.01400000000001</v>
      </c>
      <c r="P77" t="str">
        <f t="shared" si="9"/>
        <v>10014108530CME</v>
      </c>
      <c r="Q77" t="str">
        <f t="shared" si="10"/>
        <v>14108530CME</v>
      </c>
      <c r="R77" t="str">
        <f t="shared" si="11"/>
        <v>141085TDCME</v>
      </c>
      <c r="S77" t="str">
        <f t="shared" si="12"/>
        <v>100141085TDCME</v>
      </c>
      <c r="T77" t="str">
        <f t="shared" si="13"/>
        <v>0CME</v>
      </c>
    </row>
    <row r="78" spans="3:20" x14ac:dyDescent="0.2">
      <c r="C78">
        <v>1001</v>
      </c>
      <c r="D78" t="s">
        <v>199</v>
      </c>
      <c r="E78" t="s">
        <v>200</v>
      </c>
      <c r="F78" t="s">
        <v>281</v>
      </c>
      <c r="G78" s="1">
        <v>41085</v>
      </c>
      <c r="H78" t="s">
        <v>204</v>
      </c>
      <c r="I78">
        <v>34</v>
      </c>
      <c r="J78">
        <v>6.85</v>
      </c>
      <c r="K78">
        <v>265.45</v>
      </c>
      <c r="L78" s="139">
        <v>0</v>
      </c>
      <c r="M78">
        <v>0</v>
      </c>
      <c r="N78">
        <f t="shared" si="7"/>
        <v>265.45</v>
      </c>
      <c r="O78">
        <f t="shared" si="8"/>
        <v>1818.3324999999998</v>
      </c>
      <c r="P78" t="str">
        <f t="shared" si="9"/>
        <v>10014108530CME</v>
      </c>
      <c r="Q78" t="str">
        <f t="shared" si="10"/>
        <v>14108530CME</v>
      </c>
      <c r="R78" t="str">
        <f t="shared" si="11"/>
        <v>141085TDCME</v>
      </c>
      <c r="S78" t="str">
        <f t="shared" si="12"/>
        <v>100141085TDCME</v>
      </c>
      <c r="T78" t="str">
        <f t="shared" si="13"/>
        <v>0CME</v>
      </c>
    </row>
    <row r="79" spans="3:20" x14ac:dyDescent="0.2">
      <c r="C79">
        <v>1001</v>
      </c>
      <c r="D79" t="s">
        <v>199</v>
      </c>
      <c r="E79" t="s">
        <v>200</v>
      </c>
      <c r="F79" t="s">
        <v>720</v>
      </c>
      <c r="G79" s="1">
        <v>41085</v>
      </c>
      <c r="H79" t="s">
        <v>204</v>
      </c>
      <c r="I79">
        <v>34</v>
      </c>
      <c r="J79">
        <v>6.85</v>
      </c>
      <c r="K79">
        <v>21.9</v>
      </c>
      <c r="L79" s="139">
        <v>0</v>
      </c>
      <c r="M79">
        <v>0</v>
      </c>
      <c r="N79">
        <f t="shared" si="7"/>
        <v>21.9</v>
      </c>
      <c r="O79">
        <f t="shared" si="8"/>
        <v>150.01499999999999</v>
      </c>
      <c r="P79" t="str">
        <f t="shared" si="9"/>
        <v>10014108530CME</v>
      </c>
      <c r="Q79" t="str">
        <f t="shared" si="10"/>
        <v>14108530CME</v>
      </c>
      <c r="R79" t="str">
        <f t="shared" si="11"/>
        <v>141085TDCME</v>
      </c>
      <c r="S79" t="str">
        <f t="shared" si="12"/>
        <v>100141085TDCME</v>
      </c>
      <c r="T79" t="str">
        <f t="shared" si="13"/>
        <v>0CME</v>
      </c>
    </row>
    <row r="80" spans="3:20" x14ac:dyDescent="0.2">
      <c r="C80">
        <v>1001</v>
      </c>
      <c r="D80" t="s">
        <v>199</v>
      </c>
      <c r="E80" t="s">
        <v>200</v>
      </c>
      <c r="F80" t="s">
        <v>349</v>
      </c>
      <c r="G80" s="1">
        <v>41085</v>
      </c>
      <c r="H80" t="s">
        <v>204</v>
      </c>
      <c r="I80">
        <v>34</v>
      </c>
      <c r="J80">
        <v>6.85</v>
      </c>
      <c r="K80">
        <v>29.2</v>
      </c>
      <c r="L80" s="139">
        <v>0</v>
      </c>
      <c r="M80">
        <v>0</v>
      </c>
      <c r="N80">
        <f t="shared" si="7"/>
        <v>29.2</v>
      </c>
      <c r="O80">
        <f t="shared" si="8"/>
        <v>200.01999999999998</v>
      </c>
      <c r="P80" t="str">
        <f t="shared" si="9"/>
        <v>10014108530CME</v>
      </c>
      <c r="Q80" t="str">
        <f t="shared" si="10"/>
        <v>14108530CME</v>
      </c>
      <c r="R80" t="str">
        <f t="shared" si="11"/>
        <v>141085TDCME</v>
      </c>
      <c r="S80" t="str">
        <f t="shared" si="12"/>
        <v>100141085TDCME</v>
      </c>
      <c r="T80" t="str">
        <f t="shared" si="13"/>
        <v>0CME</v>
      </c>
    </row>
    <row r="81" spans="3:20" x14ac:dyDescent="0.2">
      <c r="C81">
        <v>1001</v>
      </c>
      <c r="D81" t="s">
        <v>199</v>
      </c>
      <c r="E81" t="s">
        <v>200</v>
      </c>
      <c r="F81" t="s">
        <v>350</v>
      </c>
      <c r="G81" s="1">
        <v>41085</v>
      </c>
      <c r="H81" t="s">
        <v>204</v>
      </c>
      <c r="I81">
        <v>34</v>
      </c>
      <c r="J81">
        <v>6.85</v>
      </c>
      <c r="K81">
        <v>0.94</v>
      </c>
      <c r="L81" s="139">
        <v>0</v>
      </c>
      <c r="M81">
        <v>0</v>
      </c>
      <c r="N81">
        <f t="shared" si="7"/>
        <v>0.94</v>
      </c>
      <c r="O81">
        <f t="shared" si="8"/>
        <v>6.4389999999999992</v>
      </c>
      <c r="P81" t="str">
        <f t="shared" si="9"/>
        <v>10014108530CME</v>
      </c>
      <c r="Q81" t="str">
        <f t="shared" si="10"/>
        <v>14108530CME</v>
      </c>
      <c r="R81" t="str">
        <f t="shared" si="11"/>
        <v>141085TDCME</v>
      </c>
      <c r="S81" t="str">
        <f t="shared" si="12"/>
        <v>100141085TDCME</v>
      </c>
      <c r="T81" t="str">
        <f t="shared" si="13"/>
        <v>0CME</v>
      </c>
    </row>
    <row r="82" spans="3:20" x14ac:dyDescent="0.2">
      <c r="C82">
        <v>1001</v>
      </c>
      <c r="D82" t="s">
        <v>199</v>
      </c>
      <c r="E82" t="s">
        <v>200</v>
      </c>
      <c r="F82" t="s">
        <v>351</v>
      </c>
      <c r="G82" s="1">
        <v>41085</v>
      </c>
      <c r="H82" t="s">
        <v>204</v>
      </c>
      <c r="I82">
        <v>34</v>
      </c>
      <c r="J82">
        <v>6.85</v>
      </c>
      <c r="K82">
        <v>3200</v>
      </c>
      <c r="L82" s="139">
        <v>0</v>
      </c>
      <c r="M82">
        <v>0</v>
      </c>
      <c r="N82">
        <f t="shared" si="7"/>
        <v>3200</v>
      </c>
      <c r="O82">
        <f t="shared" si="8"/>
        <v>21920</v>
      </c>
      <c r="P82" t="str">
        <f t="shared" si="9"/>
        <v>10014108530CME</v>
      </c>
      <c r="Q82" t="str">
        <f t="shared" si="10"/>
        <v>14108530CME</v>
      </c>
      <c r="R82" t="str">
        <f t="shared" si="11"/>
        <v>141085TDCME</v>
      </c>
      <c r="S82" t="str">
        <f t="shared" si="12"/>
        <v>100141085TDCME</v>
      </c>
      <c r="T82" t="str">
        <f t="shared" si="13"/>
        <v>0CME</v>
      </c>
    </row>
    <row r="83" spans="3:20" x14ac:dyDescent="0.2">
      <c r="C83">
        <v>1001</v>
      </c>
      <c r="D83" t="s">
        <v>199</v>
      </c>
      <c r="E83" t="s">
        <v>200</v>
      </c>
      <c r="F83" t="s">
        <v>352</v>
      </c>
      <c r="G83" s="1">
        <v>41085</v>
      </c>
      <c r="H83" t="s">
        <v>204</v>
      </c>
      <c r="I83">
        <v>34</v>
      </c>
      <c r="J83">
        <v>6.85</v>
      </c>
      <c r="K83">
        <v>72.989999999999995</v>
      </c>
      <c r="L83" s="139">
        <v>0</v>
      </c>
      <c r="M83">
        <v>0</v>
      </c>
      <c r="N83">
        <f t="shared" si="7"/>
        <v>72.989999999999995</v>
      </c>
      <c r="O83">
        <f t="shared" si="8"/>
        <v>499.98149999999993</v>
      </c>
      <c r="P83" t="str">
        <f t="shared" si="9"/>
        <v>10014108530CME</v>
      </c>
      <c r="Q83" t="str">
        <f t="shared" si="10"/>
        <v>14108530CME</v>
      </c>
      <c r="R83" t="str">
        <f t="shared" si="11"/>
        <v>141085TDCME</v>
      </c>
      <c r="S83" t="str">
        <f t="shared" si="12"/>
        <v>100141085TDCME</v>
      </c>
      <c r="T83" t="str">
        <f t="shared" si="13"/>
        <v>0CME</v>
      </c>
    </row>
    <row r="84" spans="3:20" x14ac:dyDescent="0.2">
      <c r="C84">
        <v>1001</v>
      </c>
      <c r="D84" t="s">
        <v>199</v>
      </c>
      <c r="E84" t="s">
        <v>200</v>
      </c>
      <c r="F84" t="s">
        <v>353</v>
      </c>
      <c r="G84" s="1">
        <v>41085</v>
      </c>
      <c r="H84" t="s">
        <v>204</v>
      </c>
      <c r="I84">
        <v>34</v>
      </c>
      <c r="J84">
        <v>6.85</v>
      </c>
      <c r="K84">
        <v>0.15</v>
      </c>
      <c r="L84" s="139">
        <v>0</v>
      </c>
      <c r="M84">
        <v>0</v>
      </c>
      <c r="N84">
        <f t="shared" si="7"/>
        <v>0.15</v>
      </c>
      <c r="O84">
        <f t="shared" si="8"/>
        <v>1.0274999999999999</v>
      </c>
      <c r="P84" t="str">
        <f t="shared" si="9"/>
        <v>10014108530CME</v>
      </c>
      <c r="Q84" t="str">
        <f t="shared" si="10"/>
        <v>14108530CME</v>
      </c>
      <c r="R84" t="str">
        <f t="shared" si="11"/>
        <v>141085TDCME</v>
      </c>
      <c r="S84" t="str">
        <f t="shared" si="12"/>
        <v>100141085TDCME</v>
      </c>
      <c r="T84" t="str">
        <f t="shared" si="13"/>
        <v>0CME</v>
      </c>
    </row>
    <row r="85" spans="3:20" x14ac:dyDescent="0.2">
      <c r="C85">
        <v>1001</v>
      </c>
      <c r="D85" t="s">
        <v>199</v>
      </c>
      <c r="E85" t="s">
        <v>200</v>
      </c>
      <c r="F85" t="s">
        <v>354</v>
      </c>
      <c r="G85" s="1">
        <v>41085</v>
      </c>
      <c r="H85" t="s">
        <v>204</v>
      </c>
      <c r="I85">
        <v>34</v>
      </c>
      <c r="J85">
        <v>6.85</v>
      </c>
      <c r="K85">
        <v>145.99</v>
      </c>
      <c r="L85" s="139">
        <v>0</v>
      </c>
      <c r="M85">
        <v>0</v>
      </c>
      <c r="N85">
        <f t="shared" si="7"/>
        <v>145.99</v>
      </c>
      <c r="O85">
        <f t="shared" si="8"/>
        <v>1000.0315000000001</v>
      </c>
      <c r="P85" t="str">
        <f t="shared" si="9"/>
        <v>10014108530CME</v>
      </c>
      <c r="Q85" t="str">
        <f t="shared" si="10"/>
        <v>14108530CME</v>
      </c>
      <c r="R85" t="str">
        <f t="shared" si="11"/>
        <v>141085TDCME</v>
      </c>
      <c r="S85" t="str">
        <f t="shared" si="12"/>
        <v>100141085TDCME</v>
      </c>
      <c r="T85" t="str">
        <f t="shared" si="13"/>
        <v>0CME</v>
      </c>
    </row>
    <row r="86" spans="3:20" x14ac:dyDescent="0.2">
      <c r="C86">
        <v>1001</v>
      </c>
      <c r="D86" t="s">
        <v>199</v>
      </c>
      <c r="E86" t="s">
        <v>200</v>
      </c>
      <c r="F86" t="s">
        <v>355</v>
      </c>
      <c r="G86" s="1">
        <v>41085</v>
      </c>
      <c r="H86" t="s">
        <v>204</v>
      </c>
      <c r="I86">
        <v>34</v>
      </c>
      <c r="J86">
        <v>6.85</v>
      </c>
      <c r="K86">
        <v>175.2</v>
      </c>
      <c r="L86" s="139">
        <v>0</v>
      </c>
      <c r="M86">
        <v>0</v>
      </c>
      <c r="N86">
        <f t="shared" si="7"/>
        <v>175.2</v>
      </c>
      <c r="O86">
        <f t="shared" si="8"/>
        <v>1200.1199999999999</v>
      </c>
      <c r="P86" t="str">
        <f t="shared" si="9"/>
        <v>10014108530CME</v>
      </c>
      <c r="Q86" t="str">
        <f t="shared" si="10"/>
        <v>14108530CME</v>
      </c>
      <c r="R86" t="str">
        <f t="shared" si="11"/>
        <v>141085TDCME</v>
      </c>
      <c r="S86" t="str">
        <f t="shared" si="12"/>
        <v>100141085TDCME</v>
      </c>
      <c r="T86" t="str">
        <f t="shared" si="13"/>
        <v>0CME</v>
      </c>
    </row>
    <row r="87" spans="3:20" x14ac:dyDescent="0.2">
      <c r="C87">
        <v>1001</v>
      </c>
      <c r="D87" t="s">
        <v>199</v>
      </c>
      <c r="E87" t="s">
        <v>200</v>
      </c>
      <c r="F87" t="s">
        <v>356</v>
      </c>
      <c r="G87" s="1">
        <v>41085</v>
      </c>
      <c r="H87" t="s">
        <v>204</v>
      </c>
      <c r="I87">
        <v>34</v>
      </c>
      <c r="J87">
        <v>6.85</v>
      </c>
      <c r="K87">
        <v>102.86</v>
      </c>
      <c r="L87" s="139">
        <v>0</v>
      </c>
      <c r="M87">
        <v>0</v>
      </c>
      <c r="N87">
        <f t="shared" si="7"/>
        <v>102.86</v>
      </c>
      <c r="O87">
        <f t="shared" si="8"/>
        <v>704.59100000000001</v>
      </c>
      <c r="P87" t="str">
        <f t="shared" si="9"/>
        <v>10014108530CME</v>
      </c>
      <c r="Q87" t="str">
        <f t="shared" si="10"/>
        <v>14108530CME</v>
      </c>
      <c r="R87" t="str">
        <f t="shared" si="11"/>
        <v>141085TDCME</v>
      </c>
      <c r="S87" t="str">
        <f t="shared" si="12"/>
        <v>100141085TDCME</v>
      </c>
      <c r="T87" t="str">
        <f t="shared" si="13"/>
        <v>0CME</v>
      </c>
    </row>
    <row r="88" spans="3:20" x14ac:dyDescent="0.2">
      <c r="C88">
        <v>1001</v>
      </c>
      <c r="D88" t="s">
        <v>199</v>
      </c>
      <c r="E88" t="s">
        <v>200</v>
      </c>
      <c r="F88" t="s">
        <v>357</v>
      </c>
      <c r="G88" s="1">
        <v>41085</v>
      </c>
      <c r="H88" t="s">
        <v>204</v>
      </c>
      <c r="I88">
        <v>34</v>
      </c>
      <c r="J88">
        <v>6.85</v>
      </c>
      <c r="K88">
        <v>72.3</v>
      </c>
      <c r="L88" s="139">
        <v>0</v>
      </c>
      <c r="M88">
        <v>0</v>
      </c>
      <c r="N88">
        <f t="shared" si="7"/>
        <v>72.3</v>
      </c>
      <c r="O88">
        <f t="shared" si="8"/>
        <v>495.25499999999994</v>
      </c>
      <c r="P88" t="str">
        <f t="shared" si="9"/>
        <v>10014108530CME</v>
      </c>
      <c r="Q88" t="str">
        <f t="shared" si="10"/>
        <v>14108530CME</v>
      </c>
      <c r="R88" t="str">
        <f t="shared" si="11"/>
        <v>141085TDCME</v>
      </c>
      <c r="S88" t="str">
        <f t="shared" si="12"/>
        <v>100141085TDCME</v>
      </c>
      <c r="T88" t="str">
        <f t="shared" si="13"/>
        <v>0CME</v>
      </c>
    </row>
    <row r="89" spans="3:20" x14ac:dyDescent="0.2">
      <c r="C89">
        <v>1001</v>
      </c>
      <c r="D89" t="s">
        <v>199</v>
      </c>
      <c r="E89" t="s">
        <v>200</v>
      </c>
      <c r="F89" t="s">
        <v>358</v>
      </c>
      <c r="G89" s="1">
        <v>41085</v>
      </c>
      <c r="H89" t="s">
        <v>204</v>
      </c>
      <c r="I89">
        <v>34</v>
      </c>
      <c r="J89">
        <v>6.85</v>
      </c>
      <c r="K89">
        <v>860.59</v>
      </c>
      <c r="L89" s="139">
        <v>0</v>
      </c>
      <c r="M89">
        <v>0</v>
      </c>
      <c r="N89">
        <f t="shared" si="7"/>
        <v>860.59</v>
      </c>
      <c r="O89">
        <f t="shared" si="8"/>
        <v>5895.0415000000003</v>
      </c>
      <c r="P89" t="str">
        <f t="shared" si="9"/>
        <v>10014108530CME</v>
      </c>
      <c r="Q89" t="str">
        <f t="shared" si="10"/>
        <v>14108530CME</v>
      </c>
      <c r="R89" t="str">
        <f t="shared" si="11"/>
        <v>141085TDCME</v>
      </c>
      <c r="S89" t="str">
        <f t="shared" si="12"/>
        <v>100141085TDCME</v>
      </c>
      <c r="T89" t="str">
        <f t="shared" si="13"/>
        <v>0CME</v>
      </c>
    </row>
    <row r="90" spans="3:20" x14ac:dyDescent="0.2">
      <c r="C90">
        <v>1001</v>
      </c>
      <c r="D90" t="s">
        <v>199</v>
      </c>
      <c r="E90" t="s">
        <v>200</v>
      </c>
      <c r="F90" t="s">
        <v>359</v>
      </c>
      <c r="G90" s="1">
        <v>41085</v>
      </c>
      <c r="H90" t="s">
        <v>204</v>
      </c>
      <c r="I90">
        <v>34</v>
      </c>
      <c r="J90">
        <v>6.85</v>
      </c>
      <c r="K90">
        <v>2341.77</v>
      </c>
      <c r="L90" s="139">
        <v>0</v>
      </c>
      <c r="M90">
        <v>0</v>
      </c>
      <c r="N90">
        <f t="shared" si="7"/>
        <v>2341.77</v>
      </c>
      <c r="O90">
        <f t="shared" si="8"/>
        <v>16041.1245</v>
      </c>
      <c r="P90" t="str">
        <f t="shared" si="9"/>
        <v>10014108530CME</v>
      </c>
      <c r="Q90" t="str">
        <f t="shared" si="10"/>
        <v>14108530CME</v>
      </c>
      <c r="R90" t="str">
        <f t="shared" si="11"/>
        <v>141085TDCME</v>
      </c>
      <c r="S90" t="str">
        <f t="shared" si="12"/>
        <v>100141085TDCME</v>
      </c>
      <c r="T90" t="str">
        <f t="shared" si="13"/>
        <v>0CME</v>
      </c>
    </row>
    <row r="91" spans="3:20" x14ac:dyDescent="0.2">
      <c r="C91">
        <v>1001</v>
      </c>
      <c r="D91" t="s">
        <v>199</v>
      </c>
      <c r="E91" t="s">
        <v>200</v>
      </c>
      <c r="F91" t="s">
        <v>360</v>
      </c>
      <c r="G91" s="1">
        <v>41085</v>
      </c>
      <c r="H91" t="s">
        <v>204</v>
      </c>
      <c r="I91">
        <v>34</v>
      </c>
      <c r="J91">
        <v>6.85</v>
      </c>
      <c r="K91">
        <v>5.84</v>
      </c>
      <c r="L91" s="139">
        <v>0</v>
      </c>
      <c r="M91">
        <v>0</v>
      </c>
      <c r="N91">
        <f t="shared" si="7"/>
        <v>5.84</v>
      </c>
      <c r="O91">
        <f t="shared" si="8"/>
        <v>40.003999999999998</v>
      </c>
      <c r="P91" t="str">
        <f t="shared" si="9"/>
        <v>10014108530CME</v>
      </c>
      <c r="Q91" t="str">
        <f t="shared" si="10"/>
        <v>14108530CME</v>
      </c>
      <c r="R91" t="str">
        <f t="shared" si="11"/>
        <v>141085TDCME</v>
      </c>
      <c r="S91" t="str">
        <f t="shared" si="12"/>
        <v>100141085TDCME</v>
      </c>
      <c r="T91" t="str">
        <f t="shared" si="13"/>
        <v>0CME</v>
      </c>
    </row>
    <row r="92" spans="3:20" x14ac:dyDescent="0.2">
      <c r="C92">
        <v>1001</v>
      </c>
      <c r="D92" t="s">
        <v>199</v>
      </c>
      <c r="E92" t="s">
        <v>200</v>
      </c>
      <c r="F92" t="s">
        <v>361</v>
      </c>
      <c r="G92" s="1">
        <v>41085</v>
      </c>
      <c r="H92" t="s">
        <v>204</v>
      </c>
      <c r="I92">
        <v>34</v>
      </c>
      <c r="J92">
        <v>6.85</v>
      </c>
      <c r="K92">
        <v>14.6</v>
      </c>
      <c r="L92" s="139">
        <v>0</v>
      </c>
      <c r="M92">
        <v>0</v>
      </c>
      <c r="N92">
        <f t="shared" si="7"/>
        <v>14.6</v>
      </c>
      <c r="O92">
        <f t="shared" si="8"/>
        <v>100.00999999999999</v>
      </c>
      <c r="P92" t="str">
        <f t="shared" si="9"/>
        <v>10014108530CME</v>
      </c>
      <c r="Q92" t="str">
        <f t="shared" si="10"/>
        <v>14108530CME</v>
      </c>
      <c r="R92" t="str">
        <f t="shared" si="11"/>
        <v>141085TDCME</v>
      </c>
      <c r="S92" t="str">
        <f t="shared" si="12"/>
        <v>100141085TDCME</v>
      </c>
      <c r="T92" t="str">
        <f t="shared" si="13"/>
        <v>0CME</v>
      </c>
    </row>
    <row r="93" spans="3:20" x14ac:dyDescent="0.2">
      <c r="C93">
        <v>1001</v>
      </c>
      <c r="D93" t="s">
        <v>199</v>
      </c>
      <c r="E93" t="s">
        <v>200</v>
      </c>
      <c r="F93" t="s">
        <v>362</v>
      </c>
      <c r="G93" s="1">
        <v>41085</v>
      </c>
      <c r="H93" t="s">
        <v>204</v>
      </c>
      <c r="I93">
        <v>34</v>
      </c>
      <c r="J93">
        <v>6.85</v>
      </c>
      <c r="K93">
        <v>729.91</v>
      </c>
      <c r="L93" s="139">
        <v>0</v>
      </c>
      <c r="M93">
        <v>0</v>
      </c>
      <c r="N93">
        <f t="shared" si="7"/>
        <v>729.91</v>
      </c>
      <c r="O93">
        <f t="shared" si="8"/>
        <v>4999.8834999999999</v>
      </c>
      <c r="P93" t="str">
        <f t="shared" si="9"/>
        <v>10014108530CME</v>
      </c>
      <c r="Q93" t="str">
        <f t="shared" si="10"/>
        <v>14108530CME</v>
      </c>
      <c r="R93" t="str">
        <f t="shared" si="11"/>
        <v>141085TDCME</v>
      </c>
      <c r="S93" t="str">
        <f t="shared" si="12"/>
        <v>100141085TDCME</v>
      </c>
      <c r="T93" t="str">
        <f t="shared" si="13"/>
        <v>0CME</v>
      </c>
    </row>
    <row r="94" spans="3:20" x14ac:dyDescent="0.2">
      <c r="C94">
        <v>1001</v>
      </c>
      <c r="D94" t="s">
        <v>199</v>
      </c>
      <c r="E94" t="s">
        <v>200</v>
      </c>
      <c r="F94" t="s">
        <v>364</v>
      </c>
      <c r="G94" s="1">
        <v>41085</v>
      </c>
      <c r="H94" t="s">
        <v>204</v>
      </c>
      <c r="I94">
        <v>34</v>
      </c>
      <c r="J94">
        <v>6.85</v>
      </c>
      <c r="K94">
        <v>0.59</v>
      </c>
      <c r="L94" s="139">
        <v>0</v>
      </c>
      <c r="M94">
        <v>0</v>
      </c>
      <c r="N94">
        <f t="shared" si="7"/>
        <v>0.59</v>
      </c>
      <c r="O94">
        <f t="shared" si="8"/>
        <v>4.0414999999999992</v>
      </c>
      <c r="P94" t="str">
        <f t="shared" si="9"/>
        <v>10014108530CME</v>
      </c>
      <c r="Q94" t="str">
        <f t="shared" si="10"/>
        <v>14108530CME</v>
      </c>
      <c r="R94" t="str">
        <f t="shared" si="11"/>
        <v>141085TDCME</v>
      </c>
      <c r="S94" t="str">
        <f t="shared" si="12"/>
        <v>100141085TDCME</v>
      </c>
      <c r="T94" t="str">
        <f t="shared" si="13"/>
        <v>0CME</v>
      </c>
    </row>
    <row r="95" spans="3:20" x14ac:dyDescent="0.2">
      <c r="C95">
        <v>1001</v>
      </c>
      <c r="D95" t="s">
        <v>199</v>
      </c>
      <c r="E95" t="s">
        <v>200</v>
      </c>
      <c r="F95" t="s">
        <v>365</v>
      </c>
      <c r="G95" s="1">
        <v>41085</v>
      </c>
      <c r="H95" t="s">
        <v>202</v>
      </c>
      <c r="I95">
        <v>34</v>
      </c>
      <c r="J95">
        <v>6.97</v>
      </c>
      <c r="K95">
        <v>0</v>
      </c>
      <c r="L95" s="139">
        <v>595.55999999999995</v>
      </c>
      <c r="M95">
        <v>0</v>
      </c>
      <c r="N95">
        <f t="shared" si="7"/>
        <v>595.55999999999995</v>
      </c>
      <c r="O95">
        <f t="shared" si="8"/>
        <v>4151.0531999999994</v>
      </c>
      <c r="P95" t="str">
        <f t="shared" si="9"/>
        <v>10014108530VME</v>
      </c>
      <c r="Q95" t="str">
        <f t="shared" si="10"/>
        <v>14108530VME</v>
      </c>
      <c r="R95" t="str">
        <f t="shared" si="11"/>
        <v>141085TDVME</v>
      </c>
      <c r="S95" t="str">
        <f t="shared" si="12"/>
        <v>100141085TDVME</v>
      </c>
      <c r="T95" t="str">
        <f t="shared" si="13"/>
        <v>0VME</v>
      </c>
    </row>
    <row r="96" spans="3:20" x14ac:dyDescent="0.2">
      <c r="C96">
        <v>1001</v>
      </c>
      <c r="D96" t="s">
        <v>199</v>
      </c>
      <c r="E96" t="s">
        <v>200</v>
      </c>
      <c r="F96" t="s">
        <v>366</v>
      </c>
      <c r="G96" s="1">
        <v>41085</v>
      </c>
      <c r="H96" t="s">
        <v>202</v>
      </c>
      <c r="I96">
        <v>34</v>
      </c>
      <c r="J96">
        <v>6.97</v>
      </c>
      <c r="K96">
        <v>0</v>
      </c>
      <c r="L96" s="139">
        <v>55767.26</v>
      </c>
      <c r="M96">
        <v>0</v>
      </c>
      <c r="N96">
        <f t="shared" si="7"/>
        <v>55767.26</v>
      </c>
      <c r="O96">
        <f t="shared" si="8"/>
        <v>388697.80219999998</v>
      </c>
      <c r="P96" t="str">
        <f t="shared" si="9"/>
        <v>10014108530VME</v>
      </c>
      <c r="Q96" t="str">
        <f t="shared" si="10"/>
        <v>14108530VME</v>
      </c>
      <c r="R96" t="str">
        <f t="shared" si="11"/>
        <v>141085TDVME</v>
      </c>
      <c r="S96" t="str">
        <f t="shared" si="12"/>
        <v>100141085TDVME</v>
      </c>
      <c r="T96" t="str">
        <f t="shared" si="13"/>
        <v>0VME</v>
      </c>
    </row>
    <row r="97" spans="3:20" x14ac:dyDescent="0.2">
      <c r="C97">
        <v>1001</v>
      </c>
      <c r="D97" t="s">
        <v>199</v>
      </c>
      <c r="E97" t="s">
        <v>200</v>
      </c>
      <c r="F97" t="s">
        <v>367</v>
      </c>
      <c r="G97" s="1">
        <v>41085</v>
      </c>
      <c r="H97" t="s">
        <v>202</v>
      </c>
      <c r="I97">
        <v>34</v>
      </c>
      <c r="J97">
        <v>6.97</v>
      </c>
      <c r="K97">
        <v>0</v>
      </c>
      <c r="L97" s="139">
        <v>143.9</v>
      </c>
      <c r="M97">
        <v>0</v>
      </c>
      <c r="N97">
        <f t="shared" si="7"/>
        <v>143.9</v>
      </c>
      <c r="O97">
        <f t="shared" si="8"/>
        <v>1002.9829999999999</v>
      </c>
      <c r="P97" t="str">
        <f t="shared" si="9"/>
        <v>10014108530VME</v>
      </c>
      <c r="Q97" t="str">
        <f t="shared" si="10"/>
        <v>14108530VME</v>
      </c>
      <c r="R97" t="str">
        <f t="shared" si="11"/>
        <v>141085TDVME</v>
      </c>
      <c r="S97" t="str">
        <f t="shared" si="12"/>
        <v>100141085TDVME</v>
      </c>
      <c r="T97" t="str">
        <f t="shared" si="13"/>
        <v>0VME</v>
      </c>
    </row>
    <row r="98" spans="3:20" x14ac:dyDescent="0.2">
      <c r="C98">
        <v>1001</v>
      </c>
      <c r="D98" t="s">
        <v>199</v>
      </c>
      <c r="E98" t="s">
        <v>200</v>
      </c>
      <c r="F98" t="s">
        <v>368</v>
      </c>
      <c r="G98" s="1">
        <v>41085</v>
      </c>
      <c r="H98" t="s">
        <v>202</v>
      </c>
      <c r="I98">
        <v>34</v>
      </c>
      <c r="J98">
        <v>6.97</v>
      </c>
      <c r="K98">
        <v>0</v>
      </c>
      <c r="L98" s="139">
        <v>2194.09</v>
      </c>
      <c r="M98">
        <v>0</v>
      </c>
      <c r="N98">
        <f t="shared" si="7"/>
        <v>2194.09</v>
      </c>
      <c r="O98">
        <f t="shared" si="8"/>
        <v>15292.8073</v>
      </c>
      <c r="P98" t="str">
        <f t="shared" si="9"/>
        <v>10014108530VME</v>
      </c>
      <c r="Q98" t="str">
        <f t="shared" si="10"/>
        <v>14108530VME</v>
      </c>
      <c r="R98" t="str">
        <f t="shared" si="11"/>
        <v>141085TDVME</v>
      </c>
      <c r="S98" t="str">
        <f t="shared" si="12"/>
        <v>100141085TDVME</v>
      </c>
      <c r="T98" t="str">
        <f t="shared" si="13"/>
        <v>0VME</v>
      </c>
    </row>
    <row r="99" spans="3:20" x14ac:dyDescent="0.2">
      <c r="C99">
        <v>1001</v>
      </c>
      <c r="D99" t="s">
        <v>199</v>
      </c>
      <c r="E99" t="s">
        <v>200</v>
      </c>
      <c r="F99" t="s">
        <v>369</v>
      </c>
      <c r="G99" s="1">
        <v>41085</v>
      </c>
      <c r="H99" t="s">
        <v>204</v>
      </c>
      <c r="I99">
        <v>34</v>
      </c>
      <c r="J99">
        <v>6.85</v>
      </c>
      <c r="K99">
        <v>21.9</v>
      </c>
      <c r="L99" s="139">
        <v>0</v>
      </c>
      <c r="M99">
        <v>0</v>
      </c>
      <c r="N99">
        <f t="shared" si="7"/>
        <v>21.9</v>
      </c>
      <c r="O99">
        <f t="shared" si="8"/>
        <v>150.01499999999999</v>
      </c>
      <c r="P99" t="str">
        <f t="shared" si="9"/>
        <v>10014108530CME</v>
      </c>
      <c r="Q99" t="str">
        <f t="shared" si="10"/>
        <v>14108530CME</v>
      </c>
      <c r="R99" t="str">
        <f t="shared" si="11"/>
        <v>141085TDCME</v>
      </c>
      <c r="S99" t="str">
        <f t="shared" si="12"/>
        <v>100141085TDCME</v>
      </c>
      <c r="T99" t="str">
        <f t="shared" si="13"/>
        <v>0CME</v>
      </c>
    </row>
    <row r="100" spans="3:20" x14ac:dyDescent="0.2">
      <c r="C100">
        <v>1001</v>
      </c>
      <c r="D100" t="s">
        <v>199</v>
      </c>
      <c r="E100" t="s">
        <v>200</v>
      </c>
      <c r="F100" t="s">
        <v>370</v>
      </c>
      <c r="G100" s="1">
        <v>41085</v>
      </c>
      <c r="H100" t="s">
        <v>202</v>
      </c>
      <c r="I100">
        <v>34</v>
      </c>
      <c r="J100">
        <v>6.97</v>
      </c>
      <c r="K100">
        <v>0</v>
      </c>
      <c r="L100" s="139">
        <v>281.61</v>
      </c>
      <c r="M100">
        <v>0</v>
      </c>
      <c r="N100">
        <f t="shared" si="7"/>
        <v>281.61</v>
      </c>
      <c r="O100">
        <f t="shared" si="8"/>
        <v>1962.8217</v>
      </c>
      <c r="P100" t="str">
        <f t="shared" si="9"/>
        <v>10014108530VME</v>
      </c>
      <c r="Q100" t="str">
        <f t="shared" si="10"/>
        <v>14108530VME</v>
      </c>
      <c r="R100" t="str">
        <f t="shared" si="11"/>
        <v>141085TDVME</v>
      </c>
      <c r="S100" t="str">
        <f t="shared" si="12"/>
        <v>100141085TDVME</v>
      </c>
      <c r="T100" t="str">
        <f t="shared" si="13"/>
        <v>0VME</v>
      </c>
    </row>
    <row r="101" spans="3:20" x14ac:dyDescent="0.2">
      <c r="C101">
        <v>1001</v>
      </c>
      <c r="D101" t="s">
        <v>199</v>
      </c>
      <c r="E101" t="s">
        <v>200</v>
      </c>
      <c r="F101" t="s">
        <v>371</v>
      </c>
      <c r="G101" s="1">
        <v>41085</v>
      </c>
      <c r="H101" t="s">
        <v>204</v>
      </c>
      <c r="I101">
        <v>34</v>
      </c>
      <c r="J101">
        <v>6.85</v>
      </c>
      <c r="K101">
        <v>52.56</v>
      </c>
      <c r="L101" s="139">
        <v>0</v>
      </c>
      <c r="M101">
        <v>0</v>
      </c>
      <c r="N101">
        <f t="shared" si="7"/>
        <v>52.56</v>
      </c>
      <c r="O101">
        <f t="shared" si="8"/>
        <v>360.036</v>
      </c>
      <c r="P101" t="str">
        <f t="shared" si="9"/>
        <v>10014108530CME</v>
      </c>
      <c r="Q101" t="str">
        <f t="shared" si="10"/>
        <v>14108530CME</v>
      </c>
      <c r="R101" t="str">
        <f t="shared" si="11"/>
        <v>141085TDCME</v>
      </c>
      <c r="S101" t="str">
        <f t="shared" si="12"/>
        <v>100141085TDCME</v>
      </c>
      <c r="T101" t="str">
        <f t="shared" si="13"/>
        <v>0CME</v>
      </c>
    </row>
    <row r="102" spans="3:20" x14ac:dyDescent="0.2">
      <c r="C102">
        <v>1001</v>
      </c>
      <c r="D102" t="s">
        <v>199</v>
      </c>
      <c r="E102" t="s">
        <v>200</v>
      </c>
      <c r="F102" t="s">
        <v>372</v>
      </c>
      <c r="G102" s="1">
        <v>41085</v>
      </c>
      <c r="H102" t="s">
        <v>202</v>
      </c>
      <c r="I102">
        <v>34</v>
      </c>
      <c r="J102">
        <v>6.97</v>
      </c>
      <c r="K102">
        <v>0</v>
      </c>
      <c r="L102" s="139">
        <v>2000</v>
      </c>
      <c r="M102">
        <v>0</v>
      </c>
      <c r="N102">
        <f t="shared" si="7"/>
        <v>2000</v>
      </c>
      <c r="O102">
        <f t="shared" si="8"/>
        <v>13940</v>
      </c>
      <c r="P102" t="str">
        <f t="shared" si="9"/>
        <v>10014108530VME</v>
      </c>
      <c r="Q102" t="str">
        <f t="shared" si="10"/>
        <v>14108530VME</v>
      </c>
      <c r="R102" t="str">
        <f t="shared" si="11"/>
        <v>141085TDVME</v>
      </c>
      <c r="S102" t="str">
        <f t="shared" si="12"/>
        <v>100141085TDVME</v>
      </c>
      <c r="T102" t="str">
        <f t="shared" si="13"/>
        <v>0VME</v>
      </c>
    </row>
    <row r="103" spans="3:20" x14ac:dyDescent="0.2">
      <c r="C103">
        <v>1001</v>
      </c>
      <c r="D103" t="s">
        <v>199</v>
      </c>
      <c r="E103" t="s">
        <v>200</v>
      </c>
      <c r="F103" t="s">
        <v>373</v>
      </c>
      <c r="G103" s="1">
        <v>41085</v>
      </c>
      <c r="H103" t="s">
        <v>202</v>
      </c>
      <c r="I103">
        <v>34</v>
      </c>
      <c r="J103">
        <v>6.97</v>
      </c>
      <c r="K103">
        <v>0</v>
      </c>
      <c r="L103" s="139">
        <v>437.92</v>
      </c>
      <c r="M103">
        <v>0</v>
      </c>
      <c r="N103">
        <f t="shared" si="7"/>
        <v>437.92</v>
      </c>
      <c r="O103">
        <f t="shared" si="8"/>
        <v>3052.3024</v>
      </c>
      <c r="P103" t="str">
        <f t="shared" si="9"/>
        <v>10014108530VME</v>
      </c>
      <c r="Q103" t="str">
        <f t="shared" si="10"/>
        <v>14108530VME</v>
      </c>
      <c r="R103" t="str">
        <f t="shared" si="11"/>
        <v>141085TDVME</v>
      </c>
      <c r="S103" t="str">
        <f t="shared" si="12"/>
        <v>100141085TDVME</v>
      </c>
      <c r="T103" t="str">
        <f t="shared" si="13"/>
        <v>0VME</v>
      </c>
    </row>
    <row r="104" spans="3:20" x14ac:dyDescent="0.2">
      <c r="C104">
        <v>1001</v>
      </c>
      <c r="D104" t="s">
        <v>199</v>
      </c>
      <c r="E104" t="s">
        <v>200</v>
      </c>
      <c r="F104" t="s">
        <v>377</v>
      </c>
      <c r="G104" s="1">
        <v>41085</v>
      </c>
      <c r="H104" t="s">
        <v>204</v>
      </c>
      <c r="I104">
        <v>34</v>
      </c>
      <c r="J104">
        <v>6.85</v>
      </c>
      <c r="K104">
        <v>200</v>
      </c>
      <c r="L104" s="139">
        <v>0</v>
      </c>
      <c r="M104">
        <v>0</v>
      </c>
      <c r="N104">
        <f t="shared" si="7"/>
        <v>200</v>
      </c>
      <c r="O104">
        <f t="shared" si="8"/>
        <v>1370</v>
      </c>
      <c r="P104" t="str">
        <f t="shared" si="9"/>
        <v>10014108530CME</v>
      </c>
      <c r="Q104" t="str">
        <f t="shared" si="10"/>
        <v>14108530CME</v>
      </c>
      <c r="R104" t="str">
        <f t="shared" si="11"/>
        <v>141085TDCME</v>
      </c>
      <c r="S104" t="str">
        <f t="shared" si="12"/>
        <v>100141085TDCME</v>
      </c>
      <c r="T104" t="str">
        <f t="shared" si="13"/>
        <v>0CME</v>
      </c>
    </row>
    <row r="105" spans="3:20" x14ac:dyDescent="0.2">
      <c r="C105">
        <v>1001</v>
      </c>
      <c r="D105" t="s">
        <v>199</v>
      </c>
      <c r="E105" t="s">
        <v>200</v>
      </c>
      <c r="F105" t="s">
        <v>378</v>
      </c>
      <c r="G105" s="1">
        <v>41085</v>
      </c>
      <c r="H105" t="s">
        <v>204</v>
      </c>
      <c r="I105">
        <v>34</v>
      </c>
      <c r="J105">
        <v>6.85</v>
      </c>
      <c r="K105">
        <v>20000</v>
      </c>
      <c r="L105" s="139">
        <v>0</v>
      </c>
      <c r="M105">
        <v>0</v>
      </c>
      <c r="N105">
        <f t="shared" si="7"/>
        <v>20000</v>
      </c>
      <c r="O105">
        <f t="shared" si="8"/>
        <v>137000</v>
      </c>
      <c r="P105" t="str">
        <f t="shared" si="9"/>
        <v>10014108530CME</v>
      </c>
      <c r="Q105" t="str">
        <f t="shared" si="10"/>
        <v>14108530CME</v>
      </c>
      <c r="R105" t="str">
        <f t="shared" si="11"/>
        <v>141085TDCME</v>
      </c>
      <c r="S105" t="str">
        <f t="shared" si="12"/>
        <v>100141085TDCME</v>
      </c>
      <c r="T105" t="str">
        <f t="shared" si="13"/>
        <v>0CME</v>
      </c>
    </row>
    <row r="106" spans="3:20" x14ac:dyDescent="0.2">
      <c r="C106">
        <v>1001</v>
      </c>
      <c r="D106" t="s">
        <v>199</v>
      </c>
      <c r="E106" t="s">
        <v>200</v>
      </c>
      <c r="F106" t="s">
        <v>379</v>
      </c>
      <c r="G106" s="1">
        <v>41085</v>
      </c>
      <c r="H106" t="s">
        <v>204</v>
      </c>
      <c r="I106">
        <v>34</v>
      </c>
      <c r="J106">
        <v>6.85</v>
      </c>
      <c r="K106">
        <v>116.04</v>
      </c>
      <c r="L106" s="139">
        <v>0</v>
      </c>
      <c r="M106">
        <v>0</v>
      </c>
      <c r="N106">
        <f t="shared" si="7"/>
        <v>116.04</v>
      </c>
      <c r="O106">
        <f t="shared" si="8"/>
        <v>794.87400000000002</v>
      </c>
      <c r="P106" t="str">
        <f t="shared" si="9"/>
        <v>10014108530CME</v>
      </c>
      <c r="Q106" t="str">
        <f t="shared" si="10"/>
        <v>14108530CME</v>
      </c>
      <c r="R106" t="str">
        <f t="shared" si="11"/>
        <v>141085TDCME</v>
      </c>
      <c r="S106" t="str">
        <f t="shared" si="12"/>
        <v>100141085TDCME</v>
      </c>
      <c r="T106" t="str">
        <f t="shared" si="13"/>
        <v>0CME</v>
      </c>
    </row>
    <row r="107" spans="3:20" x14ac:dyDescent="0.2">
      <c r="C107">
        <v>1001</v>
      </c>
      <c r="D107" t="s">
        <v>199</v>
      </c>
      <c r="E107" t="s">
        <v>200</v>
      </c>
      <c r="F107" t="s">
        <v>380</v>
      </c>
      <c r="G107" s="1">
        <v>41085</v>
      </c>
      <c r="H107" t="s">
        <v>204</v>
      </c>
      <c r="I107">
        <v>34</v>
      </c>
      <c r="J107">
        <v>6.85</v>
      </c>
      <c r="K107">
        <v>145.99</v>
      </c>
      <c r="L107" s="139">
        <v>0</v>
      </c>
      <c r="M107">
        <v>0</v>
      </c>
      <c r="N107">
        <f t="shared" si="7"/>
        <v>145.99</v>
      </c>
      <c r="O107">
        <f t="shared" si="8"/>
        <v>1000.0315000000001</v>
      </c>
      <c r="P107" t="str">
        <f t="shared" si="9"/>
        <v>10014108530CME</v>
      </c>
      <c r="Q107" t="str">
        <f t="shared" si="10"/>
        <v>14108530CME</v>
      </c>
      <c r="R107" t="str">
        <f t="shared" si="11"/>
        <v>141085TDCME</v>
      </c>
      <c r="S107" t="str">
        <f t="shared" si="12"/>
        <v>100141085TDCME</v>
      </c>
      <c r="T107" t="str">
        <f t="shared" si="13"/>
        <v>0CME</v>
      </c>
    </row>
    <row r="108" spans="3:20" x14ac:dyDescent="0.2">
      <c r="C108">
        <v>1001</v>
      </c>
      <c r="D108" t="s">
        <v>199</v>
      </c>
      <c r="E108" t="s">
        <v>200</v>
      </c>
      <c r="F108" t="s">
        <v>381</v>
      </c>
      <c r="G108" s="1">
        <v>41085</v>
      </c>
      <c r="H108" t="s">
        <v>204</v>
      </c>
      <c r="I108">
        <v>34</v>
      </c>
      <c r="J108">
        <v>6.85</v>
      </c>
      <c r="K108">
        <v>87.59</v>
      </c>
      <c r="L108" s="139">
        <v>0</v>
      </c>
      <c r="M108">
        <v>0</v>
      </c>
      <c r="N108">
        <f t="shared" si="7"/>
        <v>87.59</v>
      </c>
      <c r="O108">
        <f t="shared" si="8"/>
        <v>599.99149999999997</v>
      </c>
      <c r="P108" t="str">
        <f t="shared" si="9"/>
        <v>10014108530CME</v>
      </c>
      <c r="Q108" t="str">
        <f t="shared" si="10"/>
        <v>14108530CME</v>
      </c>
      <c r="R108" t="str">
        <f t="shared" si="11"/>
        <v>141085TDCME</v>
      </c>
      <c r="S108" t="str">
        <f t="shared" si="12"/>
        <v>100141085TDCME</v>
      </c>
      <c r="T108" t="str">
        <f t="shared" si="13"/>
        <v>0CME</v>
      </c>
    </row>
    <row r="109" spans="3:20" x14ac:dyDescent="0.2">
      <c r="C109">
        <v>1001</v>
      </c>
      <c r="D109" t="s">
        <v>199</v>
      </c>
      <c r="E109" t="s">
        <v>200</v>
      </c>
      <c r="F109" t="s">
        <v>382</v>
      </c>
      <c r="G109" s="1">
        <v>41085</v>
      </c>
      <c r="H109" t="s">
        <v>204</v>
      </c>
      <c r="I109">
        <v>34</v>
      </c>
      <c r="J109">
        <v>6.85</v>
      </c>
      <c r="K109">
        <v>100.5</v>
      </c>
      <c r="L109" s="139">
        <v>0</v>
      </c>
      <c r="M109">
        <v>0</v>
      </c>
      <c r="N109">
        <f t="shared" si="7"/>
        <v>100.5</v>
      </c>
      <c r="O109">
        <f t="shared" si="8"/>
        <v>688.42499999999995</v>
      </c>
      <c r="P109" t="str">
        <f t="shared" si="9"/>
        <v>10014108530CME</v>
      </c>
      <c r="Q109" t="str">
        <f t="shared" si="10"/>
        <v>14108530CME</v>
      </c>
      <c r="R109" t="str">
        <f t="shared" si="11"/>
        <v>141085TDCME</v>
      </c>
      <c r="S109" t="str">
        <f t="shared" si="12"/>
        <v>100141085TDCME</v>
      </c>
      <c r="T109" t="str">
        <f t="shared" si="13"/>
        <v>0CME</v>
      </c>
    </row>
    <row r="110" spans="3:20" x14ac:dyDescent="0.2">
      <c r="C110">
        <v>1001</v>
      </c>
      <c r="D110" t="s">
        <v>199</v>
      </c>
      <c r="E110" t="s">
        <v>200</v>
      </c>
      <c r="F110" t="s">
        <v>383</v>
      </c>
      <c r="G110" s="1">
        <v>41085</v>
      </c>
      <c r="H110" t="s">
        <v>204</v>
      </c>
      <c r="I110">
        <v>34</v>
      </c>
      <c r="J110">
        <v>6.85</v>
      </c>
      <c r="K110">
        <v>175.18</v>
      </c>
      <c r="L110" s="139">
        <v>0</v>
      </c>
      <c r="M110">
        <v>0</v>
      </c>
      <c r="N110">
        <f t="shared" si="7"/>
        <v>175.18</v>
      </c>
      <c r="O110">
        <f t="shared" si="8"/>
        <v>1199.9829999999999</v>
      </c>
      <c r="P110" t="str">
        <f t="shared" si="9"/>
        <v>10014108530CME</v>
      </c>
      <c r="Q110" t="str">
        <f t="shared" si="10"/>
        <v>14108530CME</v>
      </c>
      <c r="R110" t="str">
        <f t="shared" si="11"/>
        <v>141085TDCME</v>
      </c>
      <c r="S110" t="str">
        <f t="shared" si="12"/>
        <v>100141085TDCME</v>
      </c>
      <c r="T110" t="str">
        <f t="shared" si="13"/>
        <v>0CME</v>
      </c>
    </row>
    <row r="111" spans="3:20" x14ac:dyDescent="0.2">
      <c r="C111">
        <v>1001</v>
      </c>
      <c r="D111" t="s">
        <v>199</v>
      </c>
      <c r="E111" t="s">
        <v>200</v>
      </c>
      <c r="F111" t="s">
        <v>384</v>
      </c>
      <c r="G111" s="1">
        <v>41085</v>
      </c>
      <c r="H111" t="s">
        <v>204</v>
      </c>
      <c r="I111">
        <v>34</v>
      </c>
      <c r="J111">
        <v>6.85</v>
      </c>
      <c r="K111">
        <v>3500</v>
      </c>
      <c r="L111" s="139">
        <v>0</v>
      </c>
      <c r="M111">
        <v>0</v>
      </c>
      <c r="N111">
        <f t="shared" si="7"/>
        <v>3500</v>
      </c>
      <c r="O111">
        <f t="shared" si="8"/>
        <v>23975</v>
      </c>
      <c r="P111" t="str">
        <f t="shared" si="9"/>
        <v>10014108530CME</v>
      </c>
      <c r="Q111" t="str">
        <f t="shared" si="10"/>
        <v>14108530CME</v>
      </c>
      <c r="R111" t="str">
        <f t="shared" si="11"/>
        <v>141085TDCME</v>
      </c>
      <c r="S111" t="str">
        <f t="shared" si="12"/>
        <v>100141085TDCME</v>
      </c>
      <c r="T111" t="str">
        <f t="shared" si="13"/>
        <v>0CME</v>
      </c>
    </row>
    <row r="112" spans="3:20" x14ac:dyDescent="0.2">
      <c r="C112">
        <v>1001</v>
      </c>
      <c r="D112" t="s">
        <v>199</v>
      </c>
      <c r="E112" t="s">
        <v>200</v>
      </c>
      <c r="F112" t="s">
        <v>385</v>
      </c>
      <c r="G112" s="1">
        <v>41085</v>
      </c>
      <c r="H112" t="s">
        <v>204</v>
      </c>
      <c r="I112">
        <v>34</v>
      </c>
      <c r="J112">
        <v>6.85</v>
      </c>
      <c r="K112">
        <v>73</v>
      </c>
      <c r="L112" s="139">
        <v>0</v>
      </c>
      <c r="M112">
        <v>0</v>
      </c>
      <c r="N112">
        <f t="shared" si="7"/>
        <v>73</v>
      </c>
      <c r="O112">
        <f t="shared" si="8"/>
        <v>500.04999999999995</v>
      </c>
      <c r="P112" t="str">
        <f t="shared" si="9"/>
        <v>10014108530CME</v>
      </c>
      <c r="Q112" t="str">
        <f t="shared" si="10"/>
        <v>14108530CME</v>
      </c>
      <c r="R112" t="str">
        <f t="shared" si="11"/>
        <v>141085TDCME</v>
      </c>
      <c r="S112" t="str">
        <f t="shared" si="12"/>
        <v>100141085TDCME</v>
      </c>
      <c r="T112" t="str">
        <f t="shared" si="13"/>
        <v>0CME</v>
      </c>
    </row>
    <row r="113" spans="3:20" x14ac:dyDescent="0.2">
      <c r="C113">
        <v>1001</v>
      </c>
      <c r="D113" t="s">
        <v>199</v>
      </c>
      <c r="E113" t="s">
        <v>200</v>
      </c>
      <c r="F113" t="s">
        <v>227</v>
      </c>
      <c r="G113" s="1">
        <v>41085</v>
      </c>
      <c r="H113" t="s">
        <v>202</v>
      </c>
      <c r="I113">
        <v>34</v>
      </c>
      <c r="J113">
        <v>6.97</v>
      </c>
      <c r="K113">
        <v>0</v>
      </c>
      <c r="L113" s="139">
        <v>1389.69</v>
      </c>
      <c r="M113">
        <v>0</v>
      </c>
      <c r="N113">
        <f t="shared" si="7"/>
        <v>1389.69</v>
      </c>
      <c r="O113">
        <f t="shared" si="8"/>
        <v>9686.1393000000007</v>
      </c>
      <c r="P113" t="str">
        <f t="shared" si="9"/>
        <v>10014108530VME</v>
      </c>
      <c r="Q113" t="str">
        <f t="shared" si="10"/>
        <v>14108530VME</v>
      </c>
      <c r="R113" t="str">
        <f t="shared" si="11"/>
        <v>141085TDVME</v>
      </c>
      <c r="S113" t="str">
        <f t="shared" si="12"/>
        <v>100141085TDVME</v>
      </c>
      <c r="T113" t="str">
        <f t="shared" si="13"/>
        <v>0VME</v>
      </c>
    </row>
    <row r="114" spans="3:20" x14ac:dyDescent="0.2">
      <c r="C114">
        <v>1001</v>
      </c>
      <c r="D114" t="s">
        <v>199</v>
      </c>
      <c r="E114" t="s">
        <v>200</v>
      </c>
      <c r="F114" t="s">
        <v>228</v>
      </c>
      <c r="G114" s="1">
        <v>41085</v>
      </c>
      <c r="H114" t="s">
        <v>202</v>
      </c>
      <c r="I114">
        <v>34</v>
      </c>
      <c r="J114">
        <v>6.97</v>
      </c>
      <c r="K114">
        <v>0</v>
      </c>
      <c r="L114" s="139">
        <v>11.75</v>
      </c>
      <c r="M114">
        <v>0</v>
      </c>
      <c r="N114">
        <f t="shared" si="7"/>
        <v>11.75</v>
      </c>
      <c r="O114">
        <f t="shared" si="8"/>
        <v>81.897499999999994</v>
      </c>
      <c r="P114" t="str">
        <f t="shared" si="9"/>
        <v>10014108530VME</v>
      </c>
      <c r="Q114" t="str">
        <f t="shared" si="10"/>
        <v>14108530VME</v>
      </c>
      <c r="R114" t="str">
        <f t="shared" si="11"/>
        <v>141085TDVME</v>
      </c>
      <c r="S114" t="str">
        <f t="shared" si="12"/>
        <v>100141085TDVME</v>
      </c>
      <c r="T114" t="str">
        <f t="shared" si="13"/>
        <v>0VME</v>
      </c>
    </row>
    <row r="115" spans="3:20" x14ac:dyDescent="0.2">
      <c r="C115">
        <v>1001</v>
      </c>
      <c r="D115" t="s">
        <v>199</v>
      </c>
      <c r="E115" t="s">
        <v>200</v>
      </c>
      <c r="F115" t="s">
        <v>229</v>
      </c>
      <c r="G115" s="1">
        <v>41085</v>
      </c>
      <c r="H115" t="s">
        <v>202</v>
      </c>
      <c r="I115">
        <v>34</v>
      </c>
      <c r="J115">
        <v>6.97</v>
      </c>
      <c r="K115">
        <v>0</v>
      </c>
      <c r="L115" s="139">
        <v>435389.14</v>
      </c>
      <c r="M115">
        <v>0</v>
      </c>
      <c r="N115">
        <f t="shared" si="7"/>
        <v>435389.14</v>
      </c>
      <c r="O115">
        <f t="shared" si="8"/>
        <v>3034662.3058000002</v>
      </c>
      <c r="P115" t="str">
        <f t="shared" si="9"/>
        <v>10014108530VME</v>
      </c>
      <c r="Q115" t="str">
        <f t="shared" si="10"/>
        <v>14108530VME</v>
      </c>
      <c r="R115" t="str">
        <f t="shared" si="11"/>
        <v>141085TDVME</v>
      </c>
      <c r="S115" t="str">
        <f t="shared" si="12"/>
        <v>100141085TDVME</v>
      </c>
      <c r="T115" t="str">
        <f t="shared" si="13"/>
        <v>0VME</v>
      </c>
    </row>
    <row r="116" spans="3:20" x14ac:dyDescent="0.2">
      <c r="C116">
        <v>1001</v>
      </c>
      <c r="D116" t="s">
        <v>199</v>
      </c>
      <c r="E116" t="s">
        <v>200</v>
      </c>
      <c r="F116" t="s">
        <v>230</v>
      </c>
      <c r="G116" s="1">
        <v>41085</v>
      </c>
      <c r="H116" t="s">
        <v>202</v>
      </c>
      <c r="I116">
        <v>34</v>
      </c>
      <c r="J116">
        <v>6.97</v>
      </c>
      <c r="K116">
        <v>0</v>
      </c>
      <c r="L116" s="139">
        <v>552.17999999999995</v>
      </c>
      <c r="M116">
        <v>0</v>
      </c>
      <c r="N116">
        <f t="shared" si="7"/>
        <v>552.17999999999995</v>
      </c>
      <c r="O116">
        <f t="shared" si="8"/>
        <v>3848.6945999999994</v>
      </c>
      <c r="P116" t="str">
        <f t="shared" si="9"/>
        <v>10014108530VME</v>
      </c>
      <c r="Q116" t="str">
        <f t="shared" si="10"/>
        <v>14108530VME</v>
      </c>
      <c r="R116" t="str">
        <f t="shared" si="11"/>
        <v>141085TDVME</v>
      </c>
      <c r="S116" t="str">
        <f t="shared" si="12"/>
        <v>100141085TDVME</v>
      </c>
      <c r="T116" t="str">
        <f t="shared" si="13"/>
        <v>0VME</v>
      </c>
    </row>
    <row r="117" spans="3:20" x14ac:dyDescent="0.2">
      <c r="C117">
        <v>1001</v>
      </c>
      <c r="D117" t="s">
        <v>199</v>
      </c>
      <c r="E117" t="s">
        <v>200</v>
      </c>
      <c r="F117" t="s">
        <v>231</v>
      </c>
      <c r="G117" s="1">
        <v>41085</v>
      </c>
      <c r="H117" t="s">
        <v>202</v>
      </c>
      <c r="I117">
        <v>34</v>
      </c>
      <c r="J117">
        <v>6.97</v>
      </c>
      <c r="K117">
        <v>0</v>
      </c>
      <c r="L117" s="139">
        <v>2607.25</v>
      </c>
      <c r="M117">
        <v>0</v>
      </c>
      <c r="N117">
        <f t="shared" si="7"/>
        <v>2607.25</v>
      </c>
      <c r="O117">
        <f t="shared" si="8"/>
        <v>18172.532500000001</v>
      </c>
      <c r="P117" t="str">
        <f t="shared" si="9"/>
        <v>10014108530VME</v>
      </c>
      <c r="Q117" t="str">
        <f t="shared" si="10"/>
        <v>14108530VME</v>
      </c>
      <c r="R117" t="str">
        <f t="shared" si="11"/>
        <v>141085TDVME</v>
      </c>
      <c r="S117" t="str">
        <f t="shared" si="12"/>
        <v>100141085TDVME</v>
      </c>
      <c r="T117" t="str">
        <f t="shared" si="13"/>
        <v>0VME</v>
      </c>
    </row>
    <row r="118" spans="3:20" x14ac:dyDescent="0.2">
      <c r="C118">
        <v>1001</v>
      </c>
      <c r="D118" t="s">
        <v>199</v>
      </c>
      <c r="E118" t="s">
        <v>200</v>
      </c>
      <c r="F118" t="s">
        <v>232</v>
      </c>
      <c r="G118" s="1">
        <v>41085</v>
      </c>
      <c r="H118" t="s">
        <v>202</v>
      </c>
      <c r="I118">
        <v>34</v>
      </c>
      <c r="J118">
        <v>6.97</v>
      </c>
      <c r="K118">
        <v>0</v>
      </c>
      <c r="L118" s="139">
        <v>6.49</v>
      </c>
      <c r="M118">
        <v>0</v>
      </c>
      <c r="N118">
        <f t="shared" si="7"/>
        <v>6.49</v>
      </c>
      <c r="O118">
        <f t="shared" si="8"/>
        <v>45.235300000000002</v>
      </c>
      <c r="P118" t="str">
        <f t="shared" si="9"/>
        <v>10014108530VME</v>
      </c>
      <c r="Q118" t="str">
        <f t="shared" si="10"/>
        <v>14108530VME</v>
      </c>
      <c r="R118" t="str">
        <f t="shared" si="11"/>
        <v>141085TDVME</v>
      </c>
      <c r="S118" t="str">
        <f t="shared" si="12"/>
        <v>100141085TDVME</v>
      </c>
      <c r="T118" t="str">
        <f t="shared" si="13"/>
        <v>0VME</v>
      </c>
    </row>
    <row r="119" spans="3:20" x14ac:dyDescent="0.2">
      <c r="C119">
        <v>1001</v>
      </c>
      <c r="D119" t="s">
        <v>199</v>
      </c>
      <c r="E119" t="s">
        <v>200</v>
      </c>
      <c r="F119" t="s">
        <v>233</v>
      </c>
      <c r="G119" s="1">
        <v>41085</v>
      </c>
      <c r="H119" t="s">
        <v>202</v>
      </c>
      <c r="I119">
        <v>34</v>
      </c>
      <c r="J119">
        <v>6.97</v>
      </c>
      <c r="K119">
        <v>0</v>
      </c>
      <c r="L119" s="139">
        <v>53000</v>
      </c>
      <c r="M119">
        <v>0</v>
      </c>
      <c r="N119">
        <f t="shared" si="7"/>
        <v>53000</v>
      </c>
      <c r="O119">
        <f t="shared" si="8"/>
        <v>369410</v>
      </c>
      <c r="P119" t="str">
        <f t="shared" si="9"/>
        <v>10014108530VME</v>
      </c>
      <c r="Q119" t="str">
        <f t="shared" si="10"/>
        <v>14108530VME</v>
      </c>
      <c r="R119" t="str">
        <f t="shared" si="11"/>
        <v>141085TDVME</v>
      </c>
      <c r="S119" t="str">
        <f t="shared" si="12"/>
        <v>100141085TDVME</v>
      </c>
      <c r="T119" t="str">
        <f t="shared" si="13"/>
        <v>0VME</v>
      </c>
    </row>
    <row r="120" spans="3:20" x14ac:dyDescent="0.2">
      <c r="C120">
        <v>1001</v>
      </c>
      <c r="D120" t="s">
        <v>199</v>
      </c>
      <c r="E120" t="s">
        <v>200</v>
      </c>
      <c r="F120" t="s">
        <v>234</v>
      </c>
      <c r="G120" s="1">
        <v>41085</v>
      </c>
      <c r="H120" t="s">
        <v>202</v>
      </c>
      <c r="I120">
        <v>34</v>
      </c>
      <c r="J120">
        <v>6.97</v>
      </c>
      <c r="K120">
        <v>0</v>
      </c>
      <c r="L120" s="139">
        <v>630.34</v>
      </c>
      <c r="M120">
        <v>0</v>
      </c>
      <c r="N120">
        <f t="shared" si="7"/>
        <v>630.34</v>
      </c>
      <c r="O120">
        <f t="shared" si="8"/>
        <v>4393.4697999999999</v>
      </c>
      <c r="P120" t="str">
        <f t="shared" si="9"/>
        <v>10014108530VME</v>
      </c>
      <c r="Q120" t="str">
        <f t="shared" si="10"/>
        <v>14108530VME</v>
      </c>
      <c r="R120" t="str">
        <f t="shared" si="11"/>
        <v>141085TDVME</v>
      </c>
      <c r="S120" t="str">
        <f t="shared" si="12"/>
        <v>100141085TDVME</v>
      </c>
      <c r="T120" t="str">
        <f t="shared" si="13"/>
        <v>0VME</v>
      </c>
    </row>
    <row r="121" spans="3:20" x14ac:dyDescent="0.2">
      <c r="C121">
        <v>1001</v>
      </c>
      <c r="D121" t="s">
        <v>199</v>
      </c>
      <c r="E121" t="s">
        <v>200</v>
      </c>
      <c r="F121" t="s">
        <v>702</v>
      </c>
      <c r="G121" s="1">
        <v>41085</v>
      </c>
      <c r="H121" t="s">
        <v>202</v>
      </c>
      <c r="I121">
        <v>34</v>
      </c>
      <c r="J121">
        <v>6.97</v>
      </c>
      <c r="K121">
        <v>0</v>
      </c>
      <c r="L121" s="139">
        <v>716.48</v>
      </c>
      <c r="M121">
        <v>0</v>
      </c>
      <c r="N121">
        <f t="shared" si="7"/>
        <v>716.48</v>
      </c>
      <c r="O121">
        <f t="shared" si="8"/>
        <v>4993.8656000000001</v>
      </c>
      <c r="P121" t="str">
        <f t="shared" si="9"/>
        <v>10014108530VME</v>
      </c>
      <c r="Q121" t="str">
        <f t="shared" si="10"/>
        <v>14108530VME</v>
      </c>
      <c r="R121" t="str">
        <f t="shared" si="11"/>
        <v>141085TDVME</v>
      </c>
      <c r="S121" t="str">
        <f t="shared" si="12"/>
        <v>100141085TDVME</v>
      </c>
      <c r="T121" t="str">
        <f t="shared" si="13"/>
        <v>0VME</v>
      </c>
    </row>
    <row r="122" spans="3:20" x14ac:dyDescent="0.2">
      <c r="C122">
        <v>1001</v>
      </c>
      <c r="D122" t="s">
        <v>199</v>
      </c>
      <c r="E122" t="s">
        <v>200</v>
      </c>
      <c r="F122" t="s">
        <v>282</v>
      </c>
      <c r="G122" s="1">
        <v>41085</v>
      </c>
      <c r="H122" t="s">
        <v>202</v>
      </c>
      <c r="I122">
        <v>34</v>
      </c>
      <c r="J122">
        <v>6.97</v>
      </c>
      <c r="K122">
        <v>0</v>
      </c>
      <c r="L122" s="139">
        <v>37163.68</v>
      </c>
      <c r="M122">
        <v>0</v>
      </c>
      <c r="N122">
        <f t="shared" si="7"/>
        <v>37163.68</v>
      </c>
      <c r="O122">
        <f t="shared" si="8"/>
        <v>259030.84959999999</v>
      </c>
      <c r="P122" t="str">
        <f t="shared" si="9"/>
        <v>10014108530VME</v>
      </c>
      <c r="Q122" t="str">
        <f t="shared" si="10"/>
        <v>14108530VME</v>
      </c>
      <c r="R122" t="str">
        <f t="shared" si="11"/>
        <v>141085TDVME</v>
      </c>
      <c r="S122" t="str">
        <f t="shared" si="12"/>
        <v>100141085TDVME</v>
      </c>
      <c r="T122" t="str">
        <f t="shared" si="13"/>
        <v>0VME</v>
      </c>
    </row>
    <row r="123" spans="3:20" x14ac:dyDescent="0.2">
      <c r="C123">
        <v>1001</v>
      </c>
      <c r="D123" t="s">
        <v>199</v>
      </c>
      <c r="E123" t="s">
        <v>200</v>
      </c>
      <c r="F123" t="s">
        <v>283</v>
      </c>
      <c r="G123" s="1">
        <v>41085</v>
      </c>
      <c r="H123" t="s">
        <v>202</v>
      </c>
      <c r="I123">
        <v>34</v>
      </c>
      <c r="J123">
        <v>6.97</v>
      </c>
      <c r="K123">
        <v>0</v>
      </c>
      <c r="L123" s="139">
        <v>248.32</v>
      </c>
      <c r="M123">
        <v>0</v>
      </c>
      <c r="N123">
        <f t="shared" si="7"/>
        <v>248.32</v>
      </c>
      <c r="O123">
        <f t="shared" si="8"/>
        <v>1730.7903999999999</v>
      </c>
      <c r="P123" t="str">
        <f t="shared" si="9"/>
        <v>10014108530VME</v>
      </c>
      <c r="Q123" t="str">
        <f t="shared" si="10"/>
        <v>14108530VME</v>
      </c>
      <c r="R123" t="str">
        <f t="shared" si="11"/>
        <v>141085TDVME</v>
      </c>
      <c r="S123" t="str">
        <f t="shared" si="12"/>
        <v>100141085TDVME</v>
      </c>
      <c r="T123" t="str">
        <f t="shared" si="13"/>
        <v>0VME</v>
      </c>
    </row>
    <row r="124" spans="3:20" x14ac:dyDescent="0.2">
      <c r="C124">
        <v>1001</v>
      </c>
      <c r="D124" t="s">
        <v>199</v>
      </c>
      <c r="E124" t="s">
        <v>200</v>
      </c>
      <c r="F124" t="s">
        <v>284</v>
      </c>
      <c r="G124" s="1">
        <v>41085</v>
      </c>
      <c r="H124" t="s">
        <v>202</v>
      </c>
      <c r="I124">
        <v>34</v>
      </c>
      <c r="J124">
        <v>6.97</v>
      </c>
      <c r="K124">
        <v>0</v>
      </c>
      <c r="L124" s="139">
        <v>187.35</v>
      </c>
      <c r="M124">
        <v>0</v>
      </c>
      <c r="N124">
        <f t="shared" si="7"/>
        <v>187.35</v>
      </c>
      <c r="O124">
        <f t="shared" si="8"/>
        <v>1305.8294999999998</v>
      </c>
      <c r="P124" t="str">
        <f t="shared" si="9"/>
        <v>10014108530VME</v>
      </c>
      <c r="Q124" t="str">
        <f t="shared" si="10"/>
        <v>14108530VME</v>
      </c>
      <c r="R124" t="str">
        <f t="shared" si="11"/>
        <v>141085TDVME</v>
      </c>
      <c r="S124" t="str">
        <f t="shared" si="12"/>
        <v>100141085TDVME</v>
      </c>
      <c r="T124" t="str">
        <f t="shared" si="13"/>
        <v>0VME</v>
      </c>
    </row>
    <row r="125" spans="3:20" x14ac:dyDescent="0.2">
      <c r="C125">
        <v>1001</v>
      </c>
      <c r="D125" t="s">
        <v>199</v>
      </c>
      <c r="E125" t="s">
        <v>200</v>
      </c>
      <c r="F125" t="s">
        <v>285</v>
      </c>
      <c r="G125" s="1">
        <v>41085</v>
      </c>
      <c r="H125" t="s">
        <v>202</v>
      </c>
      <c r="I125">
        <v>34</v>
      </c>
      <c r="J125">
        <v>6.97</v>
      </c>
      <c r="K125">
        <v>0</v>
      </c>
      <c r="L125" s="139">
        <v>270.8</v>
      </c>
      <c r="M125">
        <v>0</v>
      </c>
      <c r="N125">
        <f t="shared" si="7"/>
        <v>270.8</v>
      </c>
      <c r="O125">
        <f t="shared" si="8"/>
        <v>1887.4760000000001</v>
      </c>
      <c r="P125" t="str">
        <f t="shared" si="9"/>
        <v>10014108530VME</v>
      </c>
      <c r="Q125" t="str">
        <f t="shared" si="10"/>
        <v>14108530VME</v>
      </c>
      <c r="R125" t="str">
        <f t="shared" si="11"/>
        <v>141085TDVME</v>
      </c>
      <c r="S125" t="str">
        <f t="shared" si="12"/>
        <v>100141085TDVME</v>
      </c>
      <c r="T125" t="str">
        <f t="shared" si="13"/>
        <v>0VME</v>
      </c>
    </row>
    <row r="126" spans="3:20" x14ac:dyDescent="0.2">
      <c r="C126">
        <v>1001</v>
      </c>
      <c r="D126" t="s">
        <v>199</v>
      </c>
      <c r="E126" t="s">
        <v>200</v>
      </c>
      <c r="F126" t="s">
        <v>286</v>
      </c>
      <c r="G126" s="1">
        <v>41085</v>
      </c>
      <c r="H126" t="s">
        <v>202</v>
      </c>
      <c r="I126">
        <v>34</v>
      </c>
      <c r="J126">
        <v>6.97</v>
      </c>
      <c r="K126">
        <v>0</v>
      </c>
      <c r="L126" s="139">
        <v>9100</v>
      </c>
      <c r="M126">
        <v>0</v>
      </c>
      <c r="N126">
        <f t="shared" si="7"/>
        <v>9100</v>
      </c>
      <c r="O126">
        <f t="shared" si="8"/>
        <v>63427</v>
      </c>
      <c r="P126" t="str">
        <f t="shared" si="9"/>
        <v>10014108530VME</v>
      </c>
      <c r="Q126" t="str">
        <f t="shared" si="10"/>
        <v>14108530VME</v>
      </c>
      <c r="R126" t="str">
        <f t="shared" si="11"/>
        <v>141085TDVME</v>
      </c>
      <c r="S126" t="str">
        <f t="shared" si="12"/>
        <v>100141085TDVME</v>
      </c>
      <c r="T126" t="str">
        <f t="shared" si="13"/>
        <v>0VME</v>
      </c>
    </row>
    <row r="127" spans="3:20" x14ac:dyDescent="0.2">
      <c r="C127">
        <v>1001</v>
      </c>
      <c r="D127" t="s">
        <v>199</v>
      </c>
      <c r="E127" t="s">
        <v>200</v>
      </c>
      <c r="F127" t="s">
        <v>287</v>
      </c>
      <c r="G127" s="1">
        <v>41085</v>
      </c>
      <c r="H127" t="s">
        <v>202</v>
      </c>
      <c r="I127">
        <v>34</v>
      </c>
      <c r="J127">
        <v>6.97</v>
      </c>
      <c r="K127">
        <v>0</v>
      </c>
      <c r="L127" s="139">
        <v>280</v>
      </c>
      <c r="M127">
        <v>0</v>
      </c>
      <c r="N127">
        <f t="shared" si="7"/>
        <v>280</v>
      </c>
      <c r="O127">
        <f t="shared" si="8"/>
        <v>1951.6</v>
      </c>
      <c r="P127" t="str">
        <f t="shared" si="9"/>
        <v>10014108530VME</v>
      </c>
      <c r="Q127" t="str">
        <f t="shared" si="10"/>
        <v>14108530VME</v>
      </c>
      <c r="R127" t="str">
        <f t="shared" si="11"/>
        <v>141085TDVME</v>
      </c>
      <c r="S127" t="str">
        <f t="shared" si="12"/>
        <v>100141085TDVME</v>
      </c>
      <c r="T127" t="str">
        <f t="shared" si="13"/>
        <v>0VME</v>
      </c>
    </row>
    <row r="128" spans="3:20" x14ac:dyDescent="0.2">
      <c r="C128">
        <v>1001</v>
      </c>
      <c r="D128" t="s">
        <v>199</v>
      </c>
      <c r="E128" t="s">
        <v>200</v>
      </c>
      <c r="F128" t="s">
        <v>288</v>
      </c>
      <c r="G128" s="1">
        <v>41085</v>
      </c>
      <c r="H128" t="s">
        <v>202</v>
      </c>
      <c r="I128">
        <v>34</v>
      </c>
      <c r="J128">
        <v>6.97</v>
      </c>
      <c r="K128">
        <v>0</v>
      </c>
      <c r="L128" s="139">
        <v>60</v>
      </c>
      <c r="M128">
        <v>0</v>
      </c>
      <c r="N128">
        <f t="shared" si="7"/>
        <v>60</v>
      </c>
      <c r="O128">
        <f t="shared" si="8"/>
        <v>418.2</v>
      </c>
      <c r="P128" t="str">
        <f t="shared" si="9"/>
        <v>10014108530VME</v>
      </c>
      <c r="Q128" t="str">
        <f t="shared" si="10"/>
        <v>14108530VME</v>
      </c>
      <c r="R128" t="str">
        <f t="shared" si="11"/>
        <v>141085TDVME</v>
      </c>
      <c r="S128" t="str">
        <f t="shared" si="12"/>
        <v>100141085TDVME</v>
      </c>
      <c r="T128" t="str">
        <f t="shared" si="13"/>
        <v>0VME</v>
      </c>
    </row>
    <row r="129" spans="3:20" x14ac:dyDescent="0.2">
      <c r="C129">
        <v>1001</v>
      </c>
      <c r="D129" t="s">
        <v>199</v>
      </c>
      <c r="E129" t="s">
        <v>200</v>
      </c>
      <c r="F129" t="s">
        <v>289</v>
      </c>
      <c r="G129" s="1">
        <v>41085</v>
      </c>
      <c r="H129" t="s">
        <v>202</v>
      </c>
      <c r="I129">
        <v>34</v>
      </c>
      <c r="J129">
        <v>6.97</v>
      </c>
      <c r="K129">
        <v>0</v>
      </c>
      <c r="L129" s="139">
        <v>100</v>
      </c>
      <c r="M129">
        <v>0</v>
      </c>
      <c r="N129">
        <f t="shared" si="7"/>
        <v>100</v>
      </c>
      <c r="O129">
        <f t="shared" si="8"/>
        <v>697</v>
      </c>
      <c r="P129" t="str">
        <f t="shared" si="9"/>
        <v>10014108530VME</v>
      </c>
      <c r="Q129" t="str">
        <f t="shared" si="10"/>
        <v>14108530VME</v>
      </c>
      <c r="R129" t="str">
        <f t="shared" si="11"/>
        <v>141085TDVME</v>
      </c>
      <c r="S129" t="str">
        <f t="shared" si="12"/>
        <v>100141085TDVME</v>
      </c>
      <c r="T129" t="str">
        <f t="shared" si="13"/>
        <v>0VME</v>
      </c>
    </row>
    <row r="130" spans="3:20" x14ac:dyDescent="0.2">
      <c r="C130">
        <v>1001</v>
      </c>
      <c r="D130" t="s">
        <v>199</v>
      </c>
      <c r="E130" t="s">
        <v>200</v>
      </c>
      <c r="F130" t="s">
        <v>290</v>
      </c>
      <c r="G130" s="1">
        <v>41085</v>
      </c>
      <c r="H130" t="s">
        <v>202</v>
      </c>
      <c r="I130">
        <v>34</v>
      </c>
      <c r="J130">
        <v>6.97</v>
      </c>
      <c r="K130">
        <v>0</v>
      </c>
      <c r="L130" s="139">
        <v>6945.34</v>
      </c>
      <c r="M130">
        <v>0</v>
      </c>
      <c r="N130">
        <f t="shared" si="7"/>
        <v>6945.34</v>
      </c>
      <c r="O130">
        <f t="shared" si="8"/>
        <v>48409.019800000002</v>
      </c>
      <c r="P130" t="str">
        <f t="shared" si="9"/>
        <v>10014108530VME</v>
      </c>
      <c r="Q130" t="str">
        <f t="shared" si="10"/>
        <v>14108530VME</v>
      </c>
      <c r="R130" t="str">
        <f t="shared" si="11"/>
        <v>141085TDVME</v>
      </c>
      <c r="S130" t="str">
        <f t="shared" si="12"/>
        <v>100141085TDVME</v>
      </c>
      <c r="T130" t="str">
        <f t="shared" si="13"/>
        <v>0VME</v>
      </c>
    </row>
    <row r="131" spans="3:20" x14ac:dyDescent="0.2">
      <c r="C131">
        <v>1001</v>
      </c>
      <c r="D131" t="s">
        <v>199</v>
      </c>
      <c r="E131" t="s">
        <v>200</v>
      </c>
      <c r="F131" t="s">
        <v>291</v>
      </c>
      <c r="G131" s="1">
        <v>41085</v>
      </c>
      <c r="H131" t="s">
        <v>202</v>
      </c>
      <c r="I131">
        <v>34</v>
      </c>
      <c r="J131">
        <v>6.97</v>
      </c>
      <c r="K131">
        <v>0</v>
      </c>
      <c r="L131" s="139">
        <v>7478.01</v>
      </c>
      <c r="M131">
        <v>0</v>
      </c>
      <c r="N131">
        <f t="shared" si="7"/>
        <v>7478.01</v>
      </c>
      <c r="O131">
        <f t="shared" si="8"/>
        <v>52121.729699999996</v>
      </c>
      <c r="P131" t="str">
        <f t="shared" si="9"/>
        <v>10014108530VME</v>
      </c>
      <c r="Q131" t="str">
        <f t="shared" si="10"/>
        <v>14108530VME</v>
      </c>
      <c r="R131" t="str">
        <f t="shared" si="11"/>
        <v>141085TDVME</v>
      </c>
      <c r="S131" t="str">
        <f t="shared" si="12"/>
        <v>100141085TDVME</v>
      </c>
      <c r="T131" t="str">
        <f t="shared" si="13"/>
        <v>0VME</v>
      </c>
    </row>
    <row r="132" spans="3:20" x14ac:dyDescent="0.2">
      <c r="C132">
        <v>1001</v>
      </c>
      <c r="D132" t="s">
        <v>199</v>
      </c>
      <c r="E132" t="s">
        <v>200</v>
      </c>
      <c r="F132" t="s">
        <v>292</v>
      </c>
      <c r="G132" s="1">
        <v>41085</v>
      </c>
      <c r="H132" t="s">
        <v>202</v>
      </c>
      <c r="I132">
        <v>34</v>
      </c>
      <c r="J132">
        <v>6.97</v>
      </c>
      <c r="K132">
        <v>0</v>
      </c>
      <c r="L132" s="139">
        <v>200</v>
      </c>
      <c r="M132">
        <v>0</v>
      </c>
      <c r="N132">
        <f t="shared" si="7"/>
        <v>200</v>
      </c>
      <c r="O132">
        <f t="shared" si="8"/>
        <v>1394</v>
      </c>
      <c r="P132" t="str">
        <f t="shared" si="9"/>
        <v>10014108530VME</v>
      </c>
      <c r="Q132" t="str">
        <f t="shared" si="10"/>
        <v>14108530VME</v>
      </c>
      <c r="R132" t="str">
        <f t="shared" si="11"/>
        <v>141085TDVME</v>
      </c>
      <c r="S132" t="str">
        <f t="shared" si="12"/>
        <v>100141085TDVME</v>
      </c>
      <c r="T132" t="str">
        <f t="shared" si="13"/>
        <v>0VME</v>
      </c>
    </row>
    <row r="133" spans="3:20" x14ac:dyDescent="0.2">
      <c r="C133">
        <v>1001</v>
      </c>
      <c r="D133" t="s">
        <v>199</v>
      </c>
      <c r="E133" t="s">
        <v>200</v>
      </c>
      <c r="F133" t="s">
        <v>293</v>
      </c>
      <c r="G133" s="1">
        <v>41085</v>
      </c>
      <c r="H133" t="s">
        <v>202</v>
      </c>
      <c r="I133">
        <v>34</v>
      </c>
      <c r="J133">
        <v>6.97</v>
      </c>
      <c r="K133">
        <v>0</v>
      </c>
      <c r="L133" s="139">
        <v>608.67999999999995</v>
      </c>
      <c r="M133">
        <v>0</v>
      </c>
      <c r="N133">
        <f t="shared" si="7"/>
        <v>608.67999999999995</v>
      </c>
      <c r="O133">
        <f t="shared" si="8"/>
        <v>4242.4995999999992</v>
      </c>
      <c r="P133" t="str">
        <f t="shared" si="9"/>
        <v>10014108530VME</v>
      </c>
      <c r="Q133" t="str">
        <f t="shared" si="10"/>
        <v>14108530VME</v>
      </c>
      <c r="R133" t="str">
        <f t="shared" si="11"/>
        <v>141085TDVME</v>
      </c>
      <c r="S133" t="str">
        <f t="shared" si="12"/>
        <v>100141085TDVME</v>
      </c>
      <c r="T133" t="str">
        <f t="shared" si="13"/>
        <v>0VME</v>
      </c>
    </row>
    <row r="134" spans="3:20" x14ac:dyDescent="0.2">
      <c r="C134">
        <v>1001</v>
      </c>
      <c r="D134" t="s">
        <v>199</v>
      </c>
      <c r="E134" t="s">
        <v>200</v>
      </c>
      <c r="F134" t="s">
        <v>294</v>
      </c>
      <c r="G134" s="1">
        <v>41085</v>
      </c>
      <c r="H134" t="s">
        <v>202</v>
      </c>
      <c r="I134">
        <v>34</v>
      </c>
      <c r="J134">
        <v>6.97</v>
      </c>
      <c r="K134">
        <v>0</v>
      </c>
      <c r="L134" s="139">
        <v>1053.6500000000001</v>
      </c>
      <c r="M134">
        <v>0</v>
      </c>
      <c r="N134">
        <f t="shared" si="7"/>
        <v>1053.6500000000001</v>
      </c>
      <c r="O134">
        <f t="shared" si="8"/>
        <v>7343.9405000000006</v>
      </c>
      <c r="P134" t="str">
        <f t="shared" si="9"/>
        <v>10014108530VME</v>
      </c>
      <c r="Q134" t="str">
        <f t="shared" si="10"/>
        <v>14108530VME</v>
      </c>
      <c r="R134" t="str">
        <f t="shared" si="11"/>
        <v>141085TDVME</v>
      </c>
      <c r="S134" t="str">
        <f t="shared" si="12"/>
        <v>100141085TDVME</v>
      </c>
      <c r="T134" t="str">
        <f t="shared" si="13"/>
        <v>0VME</v>
      </c>
    </row>
    <row r="135" spans="3:20" x14ac:dyDescent="0.2">
      <c r="C135">
        <v>1001</v>
      </c>
      <c r="D135" t="s">
        <v>199</v>
      </c>
      <c r="E135" t="s">
        <v>200</v>
      </c>
      <c r="F135" t="s">
        <v>295</v>
      </c>
      <c r="G135" s="1">
        <v>41085</v>
      </c>
      <c r="H135" t="s">
        <v>202</v>
      </c>
      <c r="I135">
        <v>34</v>
      </c>
      <c r="J135">
        <v>6.97</v>
      </c>
      <c r="K135">
        <v>0</v>
      </c>
      <c r="L135" s="139">
        <v>205.13</v>
      </c>
      <c r="M135">
        <v>0</v>
      </c>
      <c r="N135">
        <f t="shared" si="7"/>
        <v>205.13</v>
      </c>
      <c r="O135">
        <f t="shared" si="8"/>
        <v>1429.7560999999998</v>
      </c>
      <c r="P135" t="str">
        <f t="shared" si="9"/>
        <v>10014108530VME</v>
      </c>
      <c r="Q135" t="str">
        <f t="shared" si="10"/>
        <v>14108530VME</v>
      </c>
      <c r="R135" t="str">
        <f t="shared" si="11"/>
        <v>141085TDVME</v>
      </c>
      <c r="S135" t="str">
        <f t="shared" si="12"/>
        <v>100141085TDVME</v>
      </c>
      <c r="T135" t="str">
        <f t="shared" si="13"/>
        <v>0VME</v>
      </c>
    </row>
    <row r="136" spans="3:20" x14ac:dyDescent="0.2">
      <c r="C136">
        <v>1001</v>
      </c>
      <c r="D136" t="s">
        <v>199</v>
      </c>
      <c r="E136" t="s">
        <v>200</v>
      </c>
      <c r="F136" t="s">
        <v>296</v>
      </c>
      <c r="G136" s="1">
        <v>41085</v>
      </c>
      <c r="H136" t="s">
        <v>202</v>
      </c>
      <c r="I136">
        <v>34</v>
      </c>
      <c r="J136">
        <v>6.97</v>
      </c>
      <c r="K136">
        <v>0</v>
      </c>
      <c r="L136" s="139">
        <v>18778.61</v>
      </c>
      <c r="M136">
        <v>0</v>
      </c>
      <c r="N136">
        <f t="shared" ref="N136:N199" si="14">+L136+K136</f>
        <v>18778.61</v>
      </c>
      <c r="O136">
        <f t="shared" ref="O136:O199" si="15">+N136*J136</f>
        <v>130886.9117</v>
      </c>
      <c r="P136" t="str">
        <f t="shared" ref="P136:P199" si="16">+C136&amp;G136&amp;E136&amp;H136</f>
        <v>10014108530VME</v>
      </c>
      <c r="Q136" t="str">
        <f t="shared" ref="Q136:Q199" si="17">IF(C136=10001,"4"&amp;G136&amp;E136&amp;H136,LEFT(C136,1)&amp;G136&amp;E136&amp;H136)</f>
        <v>14108530VME</v>
      </c>
      <c r="R136" t="str">
        <f t="shared" ref="R136:R199" si="18">+LEFT(C136,1)&amp;G136&amp;IF(OR(E136="30",E136="31",E136="32"),"TD","")&amp;H136</f>
        <v>141085TDVME</v>
      </c>
      <c r="S136" t="str">
        <f t="shared" ref="S136:S199" si="19">C136&amp;G136&amp;IF(OR(E136="30",E136="31",E136="32"),"TD","")&amp;H136</f>
        <v>100141085TDVME</v>
      </c>
      <c r="T136" t="str">
        <f t="shared" ref="T136:T199" si="20">M136&amp;H136</f>
        <v>0VME</v>
      </c>
    </row>
    <row r="137" spans="3:20" x14ac:dyDescent="0.2">
      <c r="C137">
        <v>1001</v>
      </c>
      <c r="D137" t="s">
        <v>199</v>
      </c>
      <c r="E137" t="s">
        <v>200</v>
      </c>
      <c r="F137" t="s">
        <v>297</v>
      </c>
      <c r="G137" s="1">
        <v>41085</v>
      </c>
      <c r="H137" t="s">
        <v>202</v>
      </c>
      <c r="I137">
        <v>34</v>
      </c>
      <c r="J137">
        <v>6.97</v>
      </c>
      <c r="K137">
        <v>0</v>
      </c>
      <c r="L137" s="139">
        <v>150.41999999999999</v>
      </c>
      <c r="M137">
        <v>0</v>
      </c>
      <c r="N137">
        <f t="shared" si="14"/>
        <v>150.41999999999999</v>
      </c>
      <c r="O137">
        <f t="shared" si="15"/>
        <v>1048.4273999999998</v>
      </c>
      <c r="P137" t="str">
        <f t="shared" si="16"/>
        <v>10014108530VME</v>
      </c>
      <c r="Q137" t="str">
        <f t="shared" si="17"/>
        <v>14108530VME</v>
      </c>
      <c r="R137" t="str">
        <f t="shared" si="18"/>
        <v>141085TDVME</v>
      </c>
      <c r="S137" t="str">
        <f t="shared" si="19"/>
        <v>100141085TDVME</v>
      </c>
      <c r="T137" t="str">
        <f t="shared" si="20"/>
        <v>0VME</v>
      </c>
    </row>
    <row r="138" spans="3:20" x14ac:dyDescent="0.2">
      <c r="C138">
        <v>1001</v>
      </c>
      <c r="D138" t="s">
        <v>199</v>
      </c>
      <c r="E138" t="s">
        <v>200</v>
      </c>
      <c r="F138" t="s">
        <v>298</v>
      </c>
      <c r="G138" s="1">
        <v>41085</v>
      </c>
      <c r="H138" t="s">
        <v>202</v>
      </c>
      <c r="I138">
        <v>34</v>
      </c>
      <c r="J138">
        <v>6.97</v>
      </c>
      <c r="K138">
        <v>0</v>
      </c>
      <c r="L138" s="139">
        <v>2557.54</v>
      </c>
      <c r="M138">
        <v>0</v>
      </c>
      <c r="N138">
        <f t="shared" si="14"/>
        <v>2557.54</v>
      </c>
      <c r="O138">
        <f t="shared" si="15"/>
        <v>17826.053799999998</v>
      </c>
      <c r="P138" t="str">
        <f t="shared" si="16"/>
        <v>10014108530VME</v>
      </c>
      <c r="Q138" t="str">
        <f t="shared" si="17"/>
        <v>14108530VME</v>
      </c>
      <c r="R138" t="str">
        <f t="shared" si="18"/>
        <v>141085TDVME</v>
      </c>
      <c r="S138" t="str">
        <f t="shared" si="19"/>
        <v>100141085TDVME</v>
      </c>
      <c r="T138" t="str">
        <f t="shared" si="20"/>
        <v>0VME</v>
      </c>
    </row>
    <row r="139" spans="3:20" x14ac:dyDescent="0.2">
      <c r="C139">
        <v>1001</v>
      </c>
      <c r="D139" t="s">
        <v>199</v>
      </c>
      <c r="E139" t="s">
        <v>200</v>
      </c>
      <c r="F139" t="s">
        <v>299</v>
      </c>
      <c r="G139" s="1">
        <v>41085</v>
      </c>
      <c r="H139" t="s">
        <v>202</v>
      </c>
      <c r="I139">
        <v>34</v>
      </c>
      <c r="J139">
        <v>6.97</v>
      </c>
      <c r="K139">
        <v>0</v>
      </c>
      <c r="L139" s="139">
        <v>100</v>
      </c>
      <c r="M139">
        <v>0</v>
      </c>
      <c r="N139">
        <f t="shared" si="14"/>
        <v>100</v>
      </c>
      <c r="O139">
        <f t="shared" si="15"/>
        <v>697</v>
      </c>
      <c r="P139" t="str">
        <f t="shared" si="16"/>
        <v>10014108530VME</v>
      </c>
      <c r="Q139" t="str">
        <f t="shared" si="17"/>
        <v>14108530VME</v>
      </c>
      <c r="R139" t="str">
        <f t="shared" si="18"/>
        <v>141085TDVME</v>
      </c>
      <c r="S139" t="str">
        <f t="shared" si="19"/>
        <v>100141085TDVME</v>
      </c>
      <c r="T139" t="str">
        <f t="shared" si="20"/>
        <v>0VME</v>
      </c>
    </row>
    <row r="140" spans="3:20" x14ac:dyDescent="0.2">
      <c r="C140">
        <v>1001</v>
      </c>
      <c r="D140" t="s">
        <v>199</v>
      </c>
      <c r="E140" t="s">
        <v>200</v>
      </c>
      <c r="F140" t="s">
        <v>300</v>
      </c>
      <c r="G140" s="1">
        <v>41085</v>
      </c>
      <c r="H140" t="s">
        <v>202</v>
      </c>
      <c r="I140">
        <v>34</v>
      </c>
      <c r="J140">
        <v>6.97</v>
      </c>
      <c r="K140">
        <v>0</v>
      </c>
      <c r="L140" s="139">
        <v>341.09</v>
      </c>
      <c r="M140">
        <v>0</v>
      </c>
      <c r="N140">
        <f t="shared" si="14"/>
        <v>341.09</v>
      </c>
      <c r="O140">
        <f t="shared" si="15"/>
        <v>2377.3972999999996</v>
      </c>
      <c r="P140" t="str">
        <f t="shared" si="16"/>
        <v>10014108530VME</v>
      </c>
      <c r="Q140" t="str">
        <f t="shared" si="17"/>
        <v>14108530VME</v>
      </c>
      <c r="R140" t="str">
        <f t="shared" si="18"/>
        <v>141085TDVME</v>
      </c>
      <c r="S140" t="str">
        <f t="shared" si="19"/>
        <v>100141085TDVME</v>
      </c>
      <c r="T140" t="str">
        <f t="shared" si="20"/>
        <v>0VME</v>
      </c>
    </row>
    <row r="141" spans="3:20" x14ac:dyDescent="0.2">
      <c r="C141">
        <v>1001</v>
      </c>
      <c r="D141" t="s">
        <v>199</v>
      </c>
      <c r="E141" t="s">
        <v>200</v>
      </c>
      <c r="F141" t="s">
        <v>301</v>
      </c>
      <c r="G141" s="1">
        <v>41085</v>
      </c>
      <c r="H141" t="s">
        <v>202</v>
      </c>
      <c r="I141">
        <v>34</v>
      </c>
      <c r="J141">
        <v>6.97</v>
      </c>
      <c r="K141">
        <v>0</v>
      </c>
      <c r="L141" s="139">
        <v>257.87</v>
      </c>
      <c r="M141">
        <v>0</v>
      </c>
      <c r="N141">
        <f t="shared" si="14"/>
        <v>257.87</v>
      </c>
      <c r="O141">
        <f t="shared" si="15"/>
        <v>1797.3539000000001</v>
      </c>
      <c r="P141" t="str">
        <f t="shared" si="16"/>
        <v>10014108530VME</v>
      </c>
      <c r="Q141" t="str">
        <f t="shared" si="17"/>
        <v>14108530VME</v>
      </c>
      <c r="R141" t="str">
        <f t="shared" si="18"/>
        <v>141085TDVME</v>
      </c>
      <c r="S141" t="str">
        <f t="shared" si="19"/>
        <v>100141085TDVME</v>
      </c>
      <c r="T141" t="str">
        <f t="shared" si="20"/>
        <v>0VME</v>
      </c>
    </row>
    <row r="142" spans="3:20" x14ac:dyDescent="0.2">
      <c r="C142">
        <v>1001</v>
      </c>
      <c r="D142" t="s">
        <v>199</v>
      </c>
      <c r="E142" t="s">
        <v>200</v>
      </c>
      <c r="F142" t="s">
        <v>302</v>
      </c>
      <c r="G142" s="1">
        <v>41085</v>
      </c>
      <c r="H142" t="s">
        <v>202</v>
      </c>
      <c r="I142">
        <v>34</v>
      </c>
      <c r="J142">
        <v>6.97</v>
      </c>
      <c r="K142">
        <v>0</v>
      </c>
      <c r="L142" s="139">
        <v>5000</v>
      </c>
      <c r="M142">
        <v>0</v>
      </c>
      <c r="N142">
        <f t="shared" si="14"/>
        <v>5000</v>
      </c>
      <c r="O142">
        <f t="shared" si="15"/>
        <v>34850</v>
      </c>
      <c r="P142" t="str">
        <f t="shared" si="16"/>
        <v>10014108530VME</v>
      </c>
      <c r="Q142" t="str">
        <f t="shared" si="17"/>
        <v>14108530VME</v>
      </c>
      <c r="R142" t="str">
        <f t="shared" si="18"/>
        <v>141085TDVME</v>
      </c>
      <c r="S142" t="str">
        <f t="shared" si="19"/>
        <v>100141085TDVME</v>
      </c>
      <c r="T142" t="str">
        <f t="shared" si="20"/>
        <v>0VME</v>
      </c>
    </row>
    <row r="143" spans="3:20" x14ac:dyDescent="0.2">
      <c r="C143">
        <v>1001</v>
      </c>
      <c r="D143" t="s">
        <v>199</v>
      </c>
      <c r="E143" t="s">
        <v>200</v>
      </c>
      <c r="F143" t="s">
        <v>303</v>
      </c>
      <c r="G143" s="1">
        <v>41085</v>
      </c>
      <c r="H143" t="s">
        <v>202</v>
      </c>
      <c r="I143">
        <v>34</v>
      </c>
      <c r="J143">
        <v>6.97</v>
      </c>
      <c r="K143">
        <v>0</v>
      </c>
      <c r="L143" s="139">
        <v>516.76</v>
      </c>
      <c r="M143">
        <v>0</v>
      </c>
      <c r="N143">
        <f t="shared" si="14"/>
        <v>516.76</v>
      </c>
      <c r="O143">
        <f t="shared" si="15"/>
        <v>3601.8172</v>
      </c>
      <c r="P143" t="str">
        <f t="shared" si="16"/>
        <v>10014108530VME</v>
      </c>
      <c r="Q143" t="str">
        <f t="shared" si="17"/>
        <v>14108530VME</v>
      </c>
      <c r="R143" t="str">
        <f t="shared" si="18"/>
        <v>141085TDVME</v>
      </c>
      <c r="S143" t="str">
        <f t="shared" si="19"/>
        <v>100141085TDVME</v>
      </c>
      <c r="T143" t="str">
        <f t="shared" si="20"/>
        <v>0VME</v>
      </c>
    </row>
    <row r="144" spans="3:20" x14ac:dyDescent="0.2">
      <c r="C144">
        <v>1001</v>
      </c>
      <c r="D144" t="s">
        <v>199</v>
      </c>
      <c r="E144" t="s">
        <v>200</v>
      </c>
      <c r="F144" t="s">
        <v>304</v>
      </c>
      <c r="G144" s="1">
        <v>41085</v>
      </c>
      <c r="H144" t="s">
        <v>202</v>
      </c>
      <c r="I144">
        <v>34</v>
      </c>
      <c r="J144">
        <v>6.97</v>
      </c>
      <c r="K144">
        <v>0</v>
      </c>
      <c r="L144" s="139">
        <v>9399.66</v>
      </c>
      <c r="M144">
        <v>0</v>
      </c>
      <c r="N144">
        <f t="shared" si="14"/>
        <v>9399.66</v>
      </c>
      <c r="O144">
        <f t="shared" si="15"/>
        <v>65515.6302</v>
      </c>
      <c r="P144" t="str">
        <f t="shared" si="16"/>
        <v>10014108530VME</v>
      </c>
      <c r="Q144" t="str">
        <f t="shared" si="17"/>
        <v>14108530VME</v>
      </c>
      <c r="R144" t="str">
        <f t="shared" si="18"/>
        <v>141085TDVME</v>
      </c>
      <c r="S144" t="str">
        <f t="shared" si="19"/>
        <v>100141085TDVME</v>
      </c>
      <c r="T144" t="str">
        <f t="shared" si="20"/>
        <v>0VME</v>
      </c>
    </row>
    <row r="145" spans="3:20" x14ac:dyDescent="0.2">
      <c r="C145">
        <v>1001</v>
      </c>
      <c r="D145" t="s">
        <v>199</v>
      </c>
      <c r="E145" t="s">
        <v>200</v>
      </c>
      <c r="F145" t="s">
        <v>305</v>
      </c>
      <c r="G145" s="1">
        <v>41085</v>
      </c>
      <c r="H145" t="s">
        <v>202</v>
      </c>
      <c r="I145">
        <v>34</v>
      </c>
      <c r="J145">
        <v>6.97</v>
      </c>
      <c r="K145">
        <v>0</v>
      </c>
      <c r="L145" s="139">
        <v>60</v>
      </c>
      <c r="M145">
        <v>0</v>
      </c>
      <c r="N145">
        <f t="shared" si="14"/>
        <v>60</v>
      </c>
      <c r="O145">
        <f t="shared" si="15"/>
        <v>418.2</v>
      </c>
      <c r="P145" t="str">
        <f t="shared" si="16"/>
        <v>10014108530VME</v>
      </c>
      <c r="Q145" t="str">
        <f t="shared" si="17"/>
        <v>14108530VME</v>
      </c>
      <c r="R145" t="str">
        <f t="shared" si="18"/>
        <v>141085TDVME</v>
      </c>
      <c r="S145" t="str">
        <f t="shared" si="19"/>
        <v>100141085TDVME</v>
      </c>
      <c r="T145" t="str">
        <f t="shared" si="20"/>
        <v>0VME</v>
      </c>
    </row>
    <row r="146" spans="3:20" x14ac:dyDescent="0.2">
      <c r="C146">
        <v>1001</v>
      </c>
      <c r="D146" t="s">
        <v>199</v>
      </c>
      <c r="E146" t="s">
        <v>200</v>
      </c>
      <c r="F146" t="s">
        <v>306</v>
      </c>
      <c r="G146" s="1">
        <v>41085</v>
      </c>
      <c r="H146" t="s">
        <v>202</v>
      </c>
      <c r="I146">
        <v>34</v>
      </c>
      <c r="J146">
        <v>6.97</v>
      </c>
      <c r="K146">
        <v>0</v>
      </c>
      <c r="L146" s="139">
        <v>33.72</v>
      </c>
      <c r="M146">
        <v>0</v>
      </c>
      <c r="N146">
        <f t="shared" si="14"/>
        <v>33.72</v>
      </c>
      <c r="O146">
        <f t="shared" si="15"/>
        <v>235.02839999999998</v>
      </c>
      <c r="P146" t="str">
        <f t="shared" si="16"/>
        <v>10014108530VME</v>
      </c>
      <c r="Q146" t="str">
        <f t="shared" si="17"/>
        <v>14108530VME</v>
      </c>
      <c r="R146" t="str">
        <f t="shared" si="18"/>
        <v>141085TDVME</v>
      </c>
      <c r="S146" t="str">
        <f t="shared" si="19"/>
        <v>100141085TDVME</v>
      </c>
      <c r="T146" t="str">
        <f t="shared" si="20"/>
        <v>0VME</v>
      </c>
    </row>
    <row r="147" spans="3:20" x14ac:dyDescent="0.2">
      <c r="C147">
        <v>1001</v>
      </c>
      <c r="D147" t="s">
        <v>199</v>
      </c>
      <c r="E147" t="s">
        <v>200</v>
      </c>
      <c r="F147" t="s">
        <v>307</v>
      </c>
      <c r="G147" s="1">
        <v>41085</v>
      </c>
      <c r="H147" t="s">
        <v>202</v>
      </c>
      <c r="I147">
        <v>34</v>
      </c>
      <c r="J147">
        <v>6.97</v>
      </c>
      <c r="K147">
        <v>0</v>
      </c>
      <c r="L147" s="139">
        <v>145.6</v>
      </c>
      <c r="M147">
        <v>0</v>
      </c>
      <c r="N147">
        <f t="shared" si="14"/>
        <v>145.6</v>
      </c>
      <c r="O147">
        <f t="shared" si="15"/>
        <v>1014.8319999999999</v>
      </c>
      <c r="P147" t="str">
        <f t="shared" si="16"/>
        <v>10014108530VME</v>
      </c>
      <c r="Q147" t="str">
        <f t="shared" si="17"/>
        <v>14108530VME</v>
      </c>
      <c r="R147" t="str">
        <f t="shared" si="18"/>
        <v>141085TDVME</v>
      </c>
      <c r="S147" t="str">
        <f t="shared" si="19"/>
        <v>100141085TDVME</v>
      </c>
      <c r="T147" t="str">
        <f t="shared" si="20"/>
        <v>0VME</v>
      </c>
    </row>
    <row r="148" spans="3:20" x14ac:dyDescent="0.2">
      <c r="C148">
        <v>1001</v>
      </c>
      <c r="D148" t="s">
        <v>199</v>
      </c>
      <c r="E148" t="s">
        <v>200</v>
      </c>
      <c r="F148" t="s">
        <v>308</v>
      </c>
      <c r="G148" s="1">
        <v>41085</v>
      </c>
      <c r="H148" t="s">
        <v>202</v>
      </c>
      <c r="I148">
        <v>34</v>
      </c>
      <c r="J148">
        <v>6.97</v>
      </c>
      <c r="K148">
        <v>0</v>
      </c>
      <c r="L148" s="139">
        <v>2998.06</v>
      </c>
      <c r="M148">
        <v>0</v>
      </c>
      <c r="N148">
        <f t="shared" si="14"/>
        <v>2998.06</v>
      </c>
      <c r="O148">
        <f t="shared" si="15"/>
        <v>20896.478199999998</v>
      </c>
      <c r="P148" t="str">
        <f t="shared" si="16"/>
        <v>10014108530VME</v>
      </c>
      <c r="Q148" t="str">
        <f t="shared" si="17"/>
        <v>14108530VME</v>
      </c>
      <c r="R148" t="str">
        <f t="shared" si="18"/>
        <v>141085TDVME</v>
      </c>
      <c r="S148" t="str">
        <f t="shared" si="19"/>
        <v>100141085TDVME</v>
      </c>
      <c r="T148" t="str">
        <f t="shared" si="20"/>
        <v>0VME</v>
      </c>
    </row>
    <row r="149" spans="3:20" x14ac:dyDescent="0.2">
      <c r="C149">
        <v>1001</v>
      </c>
      <c r="D149" t="s">
        <v>199</v>
      </c>
      <c r="E149" t="s">
        <v>200</v>
      </c>
      <c r="F149" t="s">
        <v>309</v>
      </c>
      <c r="G149" s="1">
        <v>41085</v>
      </c>
      <c r="H149" t="s">
        <v>202</v>
      </c>
      <c r="I149">
        <v>34</v>
      </c>
      <c r="J149">
        <v>6.97</v>
      </c>
      <c r="K149">
        <v>0</v>
      </c>
      <c r="L149" s="139">
        <v>17.329999999999998</v>
      </c>
      <c r="M149">
        <v>0</v>
      </c>
      <c r="N149">
        <f t="shared" si="14"/>
        <v>17.329999999999998</v>
      </c>
      <c r="O149">
        <f t="shared" si="15"/>
        <v>120.79009999999998</v>
      </c>
      <c r="P149" t="str">
        <f t="shared" si="16"/>
        <v>10014108530VME</v>
      </c>
      <c r="Q149" t="str">
        <f t="shared" si="17"/>
        <v>14108530VME</v>
      </c>
      <c r="R149" t="str">
        <f t="shared" si="18"/>
        <v>141085TDVME</v>
      </c>
      <c r="S149" t="str">
        <f t="shared" si="19"/>
        <v>100141085TDVME</v>
      </c>
      <c r="T149" t="str">
        <f t="shared" si="20"/>
        <v>0VME</v>
      </c>
    </row>
    <row r="150" spans="3:20" x14ac:dyDescent="0.2">
      <c r="C150">
        <v>1001</v>
      </c>
      <c r="D150" t="s">
        <v>199</v>
      </c>
      <c r="E150" t="s">
        <v>200</v>
      </c>
      <c r="F150" t="s">
        <v>310</v>
      </c>
      <c r="G150" s="1">
        <v>41085</v>
      </c>
      <c r="H150" t="s">
        <v>202</v>
      </c>
      <c r="I150">
        <v>34</v>
      </c>
      <c r="J150">
        <v>6.97</v>
      </c>
      <c r="K150">
        <v>0</v>
      </c>
      <c r="L150" s="139">
        <v>300</v>
      </c>
      <c r="M150">
        <v>0</v>
      </c>
      <c r="N150">
        <f t="shared" si="14"/>
        <v>300</v>
      </c>
      <c r="O150">
        <f t="shared" si="15"/>
        <v>2091</v>
      </c>
      <c r="P150" t="str">
        <f t="shared" si="16"/>
        <v>10014108530VME</v>
      </c>
      <c r="Q150" t="str">
        <f t="shared" si="17"/>
        <v>14108530VME</v>
      </c>
      <c r="R150" t="str">
        <f t="shared" si="18"/>
        <v>141085TDVME</v>
      </c>
      <c r="S150" t="str">
        <f t="shared" si="19"/>
        <v>100141085TDVME</v>
      </c>
      <c r="T150" t="str">
        <f t="shared" si="20"/>
        <v>0VME</v>
      </c>
    </row>
    <row r="151" spans="3:20" x14ac:dyDescent="0.2">
      <c r="C151">
        <v>1001</v>
      </c>
      <c r="D151" t="s">
        <v>199</v>
      </c>
      <c r="E151" t="s">
        <v>200</v>
      </c>
      <c r="F151" t="s">
        <v>311</v>
      </c>
      <c r="G151" s="1">
        <v>41085</v>
      </c>
      <c r="H151" t="s">
        <v>202</v>
      </c>
      <c r="I151">
        <v>34</v>
      </c>
      <c r="J151">
        <v>6.97</v>
      </c>
      <c r="K151">
        <v>0</v>
      </c>
      <c r="L151" s="139">
        <v>4200</v>
      </c>
      <c r="M151">
        <v>0</v>
      </c>
      <c r="N151">
        <f t="shared" si="14"/>
        <v>4200</v>
      </c>
      <c r="O151">
        <f t="shared" si="15"/>
        <v>29274</v>
      </c>
      <c r="P151" t="str">
        <f t="shared" si="16"/>
        <v>10014108530VME</v>
      </c>
      <c r="Q151" t="str">
        <f t="shared" si="17"/>
        <v>14108530VME</v>
      </c>
      <c r="R151" t="str">
        <f t="shared" si="18"/>
        <v>141085TDVME</v>
      </c>
      <c r="S151" t="str">
        <f t="shared" si="19"/>
        <v>100141085TDVME</v>
      </c>
      <c r="T151" t="str">
        <f t="shared" si="20"/>
        <v>0VME</v>
      </c>
    </row>
    <row r="152" spans="3:20" x14ac:dyDescent="0.2">
      <c r="C152">
        <v>1001</v>
      </c>
      <c r="D152" t="s">
        <v>199</v>
      </c>
      <c r="E152" t="s">
        <v>200</v>
      </c>
      <c r="F152" t="s">
        <v>312</v>
      </c>
      <c r="G152" s="1">
        <v>41085</v>
      </c>
      <c r="H152" t="s">
        <v>202</v>
      </c>
      <c r="I152">
        <v>34</v>
      </c>
      <c r="J152">
        <v>6.97</v>
      </c>
      <c r="K152">
        <v>0</v>
      </c>
      <c r="L152" s="139">
        <v>7203.75</v>
      </c>
      <c r="M152">
        <v>0</v>
      </c>
      <c r="N152">
        <f t="shared" si="14"/>
        <v>7203.75</v>
      </c>
      <c r="O152">
        <f t="shared" si="15"/>
        <v>50210.137499999997</v>
      </c>
      <c r="P152" t="str">
        <f t="shared" si="16"/>
        <v>10014108530VME</v>
      </c>
      <c r="Q152" t="str">
        <f t="shared" si="17"/>
        <v>14108530VME</v>
      </c>
      <c r="R152" t="str">
        <f t="shared" si="18"/>
        <v>141085TDVME</v>
      </c>
      <c r="S152" t="str">
        <f t="shared" si="19"/>
        <v>100141085TDVME</v>
      </c>
      <c r="T152" t="str">
        <f t="shared" si="20"/>
        <v>0VME</v>
      </c>
    </row>
    <row r="153" spans="3:20" x14ac:dyDescent="0.2">
      <c r="C153">
        <v>1001</v>
      </c>
      <c r="D153" t="s">
        <v>199</v>
      </c>
      <c r="E153" t="s">
        <v>200</v>
      </c>
      <c r="F153" t="s">
        <v>313</v>
      </c>
      <c r="G153" s="1">
        <v>41085</v>
      </c>
      <c r="H153" t="s">
        <v>202</v>
      </c>
      <c r="I153">
        <v>34</v>
      </c>
      <c r="J153">
        <v>6.97</v>
      </c>
      <c r="K153">
        <v>0</v>
      </c>
      <c r="L153" s="139">
        <v>3438.17</v>
      </c>
      <c r="M153">
        <v>0</v>
      </c>
      <c r="N153">
        <f t="shared" si="14"/>
        <v>3438.17</v>
      </c>
      <c r="O153">
        <f t="shared" si="15"/>
        <v>23964.044900000001</v>
      </c>
      <c r="P153" t="str">
        <f t="shared" si="16"/>
        <v>10014108530VME</v>
      </c>
      <c r="Q153" t="str">
        <f t="shared" si="17"/>
        <v>14108530VME</v>
      </c>
      <c r="R153" t="str">
        <f t="shared" si="18"/>
        <v>141085TDVME</v>
      </c>
      <c r="S153" t="str">
        <f t="shared" si="19"/>
        <v>100141085TDVME</v>
      </c>
      <c r="T153" t="str">
        <f t="shared" si="20"/>
        <v>0VME</v>
      </c>
    </row>
    <row r="154" spans="3:20" x14ac:dyDescent="0.2">
      <c r="C154">
        <v>1001</v>
      </c>
      <c r="D154" t="s">
        <v>199</v>
      </c>
      <c r="E154" t="s">
        <v>200</v>
      </c>
      <c r="F154" t="s">
        <v>314</v>
      </c>
      <c r="G154" s="1">
        <v>41085</v>
      </c>
      <c r="H154" t="s">
        <v>202</v>
      </c>
      <c r="I154">
        <v>34</v>
      </c>
      <c r="J154">
        <v>6.97</v>
      </c>
      <c r="K154">
        <v>0</v>
      </c>
      <c r="L154" s="139">
        <v>4752.29</v>
      </c>
      <c r="M154">
        <v>0</v>
      </c>
      <c r="N154">
        <f t="shared" si="14"/>
        <v>4752.29</v>
      </c>
      <c r="O154">
        <f t="shared" si="15"/>
        <v>33123.461299999995</v>
      </c>
      <c r="P154" t="str">
        <f t="shared" si="16"/>
        <v>10014108530VME</v>
      </c>
      <c r="Q154" t="str">
        <f t="shared" si="17"/>
        <v>14108530VME</v>
      </c>
      <c r="R154" t="str">
        <f t="shared" si="18"/>
        <v>141085TDVME</v>
      </c>
      <c r="S154" t="str">
        <f t="shared" si="19"/>
        <v>100141085TDVME</v>
      </c>
      <c r="T154" t="str">
        <f t="shared" si="20"/>
        <v>0VME</v>
      </c>
    </row>
    <row r="155" spans="3:20" x14ac:dyDescent="0.2">
      <c r="C155">
        <v>1001</v>
      </c>
      <c r="D155" t="s">
        <v>199</v>
      </c>
      <c r="E155" t="s">
        <v>200</v>
      </c>
      <c r="F155" t="s">
        <v>315</v>
      </c>
      <c r="G155" s="1">
        <v>41085</v>
      </c>
      <c r="H155" t="s">
        <v>202</v>
      </c>
      <c r="I155">
        <v>34</v>
      </c>
      <c r="J155">
        <v>6.97</v>
      </c>
      <c r="K155">
        <v>0</v>
      </c>
      <c r="L155" s="139">
        <v>20</v>
      </c>
      <c r="M155">
        <v>0</v>
      </c>
      <c r="N155">
        <f t="shared" si="14"/>
        <v>20</v>
      </c>
      <c r="O155">
        <f t="shared" si="15"/>
        <v>139.4</v>
      </c>
      <c r="P155" t="str">
        <f t="shared" si="16"/>
        <v>10014108530VME</v>
      </c>
      <c r="Q155" t="str">
        <f t="shared" si="17"/>
        <v>14108530VME</v>
      </c>
      <c r="R155" t="str">
        <f t="shared" si="18"/>
        <v>141085TDVME</v>
      </c>
      <c r="S155" t="str">
        <f t="shared" si="19"/>
        <v>100141085TDVME</v>
      </c>
      <c r="T155" t="str">
        <f t="shared" si="20"/>
        <v>0VME</v>
      </c>
    </row>
    <row r="156" spans="3:20" x14ac:dyDescent="0.2">
      <c r="C156">
        <v>1001</v>
      </c>
      <c r="D156" t="s">
        <v>199</v>
      </c>
      <c r="E156" t="s">
        <v>200</v>
      </c>
      <c r="F156" t="s">
        <v>316</v>
      </c>
      <c r="G156" s="1">
        <v>41085</v>
      </c>
      <c r="H156" t="s">
        <v>202</v>
      </c>
      <c r="I156">
        <v>34</v>
      </c>
      <c r="J156">
        <v>6.97</v>
      </c>
      <c r="K156">
        <v>0</v>
      </c>
      <c r="L156" s="139">
        <v>8084.95</v>
      </c>
      <c r="M156">
        <v>0</v>
      </c>
      <c r="N156">
        <f t="shared" si="14"/>
        <v>8084.95</v>
      </c>
      <c r="O156">
        <f t="shared" si="15"/>
        <v>56352.101499999997</v>
      </c>
      <c r="P156" t="str">
        <f t="shared" si="16"/>
        <v>10014108530VME</v>
      </c>
      <c r="Q156" t="str">
        <f t="shared" si="17"/>
        <v>14108530VME</v>
      </c>
      <c r="R156" t="str">
        <f t="shared" si="18"/>
        <v>141085TDVME</v>
      </c>
      <c r="S156" t="str">
        <f t="shared" si="19"/>
        <v>100141085TDVME</v>
      </c>
      <c r="T156" t="str">
        <f t="shared" si="20"/>
        <v>0VME</v>
      </c>
    </row>
    <row r="157" spans="3:20" x14ac:dyDescent="0.2">
      <c r="C157">
        <v>1001</v>
      </c>
      <c r="D157" t="s">
        <v>199</v>
      </c>
      <c r="E157" t="s">
        <v>200</v>
      </c>
      <c r="F157" t="s">
        <v>317</v>
      </c>
      <c r="G157" s="1">
        <v>41085</v>
      </c>
      <c r="H157" t="s">
        <v>202</v>
      </c>
      <c r="I157">
        <v>34</v>
      </c>
      <c r="J157">
        <v>6.97</v>
      </c>
      <c r="K157">
        <v>0</v>
      </c>
      <c r="L157" s="139">
        <v>600</v>
      </c>
      <c r="M157">
        <v>0</v>
      </c>
      <c r="N157">
        <f t="shared" si="14"/>
        <v>600</v>
      </c>
      <c r="O157">
        <f t="shared" si="15"/>
        <v>4182</v>
      </c>
      <c r="P157" t="str">
        <f t="shared" si="16"/>
        <v>10014108530VME</v>
      </c>
      <c r="Q157" t="str">
        <f t="shared" si="17"/>
        <v>14108530VME</v>
      </c>
      <c r="R157" t="str">
        <f t="shared" si="18"/>
        <v>141085TDVME</v>
      </c>
      <c r="S157" t="str">
        <f t="shared" si="19"/>
        <v>100141085TDVME</v>
      </c>
      <c r="T157" t="str">
        <f t="shared" si="20"/>
        <v>0VME</v>
      </c>
    </row>
    <row r="158" spans="3:20" x14ac:dyDescent="0.2">
      <c r="C158">
        <v>1001</v>
      </c>
      <c r="D158" t="s">
        <v>199</v>
      </c>
      <c r="E158" t="s">
        <v>200</v>
      </c>
      <c r="F158" t="s">
        <v>318</v>
      </c>
      <c r="G158" s="1">
        <v>41085</v>
      </c>
      <c r="H158" t="s">
        <v>204</v>
      </c>
      <c r="I158">
        <v>34</v>
      </c>
      <c r="J158">
        <v>6.85</v>
      </c>
      <c r="K158">
        <v>485.61</v>
      </c>
      <c r="L158" s="139">
        <v>0</v>
      </c>
      <c r="M158">
        <v>0</v>
      </c>
      <c r="N158">
        <f t="shared" si="14"/>
        <v>485.61</v>
      </c>
      <c r="O158">
        <f t="shared" si="15"/>
        <v>3326.4285</v>
      </c>
      <c r="P158" t="str">
        <f t="shared" si="16"/>
        <v>10014108530CME</v>
      </c>
      <c r="Q158" t="str">
        <f t="shared" si="17"/>
        <v>14108530CME</v>
      </c>
      <c r="R158" t="str">
        <f t="shared" si="18"/>
        <v>141085TDCME</v>
      </c>
      <c r="S158" t="str">
        <f t="shared" si="19"/>
        <v>100141085TDCME</v>
      </c>
      <c r="T158" t="str">
        <f t="shared" si="20"/>
        <v>0CME</v>
      </c>
    </row>
    <row r="159" spans="3:20" x14ac:dyDescent="0.2">
      <c r="C159">
        <v>1001</v>
      </c>
      <c r="D159" t="s">
        <v>199</v>
      </c>
      <c r="E159" t="s">
        <v>200</v>
      </c>
      <c r="F159" t="s">
        <v>319</v>
      </c>
      <c r="G159" s="1">
        <v>41085</v>
      </c>
      <c r="H159" t="s">
        <v>202</v>
      </c>
      <c r="I159">
        <v>34</v>
      </c>
      <c r="J159">
        <v>6.97</v>
      </c>
      <c r="K159">
        <v>0</v>
      </c>
      <c r="L159" s="139">
        <v>104.4</v>
      </c>
      <c r="M159">
        <v>0</v>
      </c>
      <c r="N159">
        <f t="shared" si="14"/>
        <v>104.4</v>
      </c>
      <c r="O159">
        <f t="shared" si="15"/>
        <v>727.66800000000001</v>
      </c>
      <c r="P159" t="str">
        <f t="shared" si="16"/>
        <v>10014108530VME</v>
      </c>
      <c r="Q159" t="str">
        <f t="shared" si="17"/>
        <v>14108530VME</v>
      </c>
      <c r="R159" t="str">
        <f t="shared" si="18"/>
        <v>141085TDVME</v>
      </c>
      <c r="S159" t="str">
        <f t="shared" si="19"/>
        <v>100141085TDVME</v>
      </c>
      <c r="T159" t="str">
        <f t="shared" si="20"/>
        <v>0VME</v>
      </c>
    </row>
    <row r="160" spans="3:20" x14ac:dyDescent="0.2">
      <c r="C160">
        <v>1001</v>
      </c>
      <c r="D160" t="s">
        <v>199</v>
      </c>
      <c r="E160" t="s">
        <v>200</v>
      </c>
      <c r="F160" t="s">
        <v>320</v>
      </c>
      <c r="G160" s="1">
        <v>41085</v>
      </c>
      <c r="H160" t="s">
        <v>202</v>
      </c>
      <c r="I160">
        <v>34</v>
      </c>
      <c r="J160">
        <v>6.97</v>
      </c>
      <c r="K160">
        <v>0</v>
      </c>
      <c r="L160" s="139">
        <v>382.26</v>
      </c>
      <c r="M160">
        <v>0</v>
      </c>
      <c r="N160">
        <f t="shared" si="14"/>
        <v>382.26</v>
      </c>
      <c r="O160">
        <f t="shared" si="15"/>
        <v>2664.3521999999998</v>
      </c>
      <c r="P160" t="str">
        <f t="shared" si="16"/>
        <v>10014108530VME</v>
      </c>
      <c r="Q160" t="str">
        <f t="shared" si="17"/>
        <v>14108530VME</v>
      </c>
      <c r="R160" t="str">
        <f t="shared" si="18"/>
        <v>141085TDVME</v>
      </c>
      <c r="S160" t="str">
        <f t="shared" si="19"/>
        <v>100141085TDVME</v>
      </c>
      <c r="T160" t="str">
        <f t="shared" si="20"/>
        <v>0VME</v>
      </c>
    </row>
    <row r="161" spans="3:20" x14ac:dyDescent="0.2">
      <c r="C161">
        <v>1001</v>
      </c>
      <c r="D161" t="s">
        <v>199</v>
      </c>
      <c r="E161" t="s">
        <v>200</v>
      </c>
      <c r="F161" t="s">
        <v>321</v>
      </c>
      <c r="G161" s="1">
        <v>41085</v>
      </c>
      <c r="H161" t="s">
        <v>202</v>
      </c>
      <c r="I161">
        <v>34</v>
      </c>
      <c r="J161">
        <v>6.97</v>
      </c>
      <c r="K161">
        <v>0</v>
      </c>
      <c r="L161" s="139">
        <v>114.35</v>
      </c>
      <c r="M161">
        <v>0</v>
      </c>
      <c r="N161">
        <f t="shared" si="14"/>
        <v>114.35</v>
      </c>
      <c r="O161">
        <f t="shared" si="15"/>
        <v>797.01949999999988</v>
      </c>
      <c r="P161" t="str">
        <f t="shared" si="16"/>
        <v>10014108530VME</v>
      </c>
      <c r="Q161" t="str">
        <f t="shared" si="17"/>
        <v>14108530VME</v>
      </c>
      <c r="R161" t="str">
        <f t="shared" si="18"/>
        <v>141085TDVME</v>
      </c>
      <c r="S161" t="str">
        <f t="shared" si="19"/>
        <v>100141085TDVME</v>
      </c>
      <c r="T161" t="str">
        <f t="shared" si="20"/>
        <v>0VME</v>
      </c>
    </row>
    <row r="162" spans="3:20" x14ac:dyDescent="0.2">
      <c r="C162">
        <v>1001</v>
      </c>
      <c r="D162" t="s">
        <v>199</v>
      </c>
      <c r="E162" t="s">
        <v>200</v>
      </c>
      <c r="F162" t="s">
        <v>322</v>
      </c>
      <c r="G162" s="1">
        <v>41085</v>
      </c>
      <c r="H162" t="s">
        <v>202</v>
      </c>
      <c r="I162">
        <v>34</v>
      </c>
      <c r="J162">
        <v>6.97</v>
      </c>
      <c r="K162">
        <v>0</v>
      </c>
      <c r="L162" s="139">
        <v>32.75</v>
      </c>
      <c r="M162">
        <v>0</v>
      </c>
      <c r="N162">
        <f t="shared" si="14"/>
        <v>32.75</v>
      </c>
      <c r="O162">
        <f t="shared" si="15"/>
        <v>228.26749999999998</v>
      </c>
      <c r="P162" t="str">
        <f t="shared" si="16"/>
        <v>10014108530VME</v>
      </c>
      <c r="Q162" t="str">
        <f t="shared" si="17"/>
        <v>14108530VME</v>
      </c>
      <c r="R162" t="str">
        <f t="shared" si="18"/>
        <v>141085TDVME</v>
      </c>
      <c r="S162" t="str">
        <f t="shared" si="19"/>
        <v>100141085TDVME</v>
      </c>
      <c r="T162" t="str">
        <f t="shared" si="20"/>
        <v>0VME</v>
      </c>
    </row>
    <row r="163" spans="3:20" x14ac:dyDescent="0.2">
      <c r="C163">
        <v>1001</v>
      </c>
      <c r="D163" t="s">
        <v>199</v>
      </c>
      <c r="E163" t="s">
        <v>200</v>
      </c>
      <c r="F163" t="s">
        <v>323</v>
      </c>
      <c r="G163" s="1">
        <v>41085</v>
      </c>
      <c r="H163" t="s">
        <v>202</v>
      </c>
      <c r="I163">
        <v>34</v>
      </c>
      <c r="J163">
        <v>6.97</v>
      </c>
      <c r="K163">
        <v>0</v>
      </c>
      <c r="L163" s="139">
        <v>13000</v>
      </c>
      <c r="M163">
        <v>0</v>
      </c>
      <c r="N163">
        <f t="shared" si="14"/>
        <v>13000</v>
      </c>
      <c r="O163">
        <f t="shared" si="15"/>
        <v>90610</v>
      </c>
      <c r="P163" t="str">
        <f t="shared" si="16"/>
        <v>10014108530VME</v>
      </c>
      <c r="Q163" t="str">
        <f t="shared" si="17"/>
        <v>14108530VME</v>
      </c>
      <c r="R163" t="str">
        <f t="shared" si="18"/>
        <v>141085TDVME</v>
      </c>
      <c r="S163" t="str">
        <f t="shared" si="19"/>
        <v>100141085TDVME</v>
      </c>
      <c r="T163" t="str">
        <f t="shared" si="20"/>
        <v>0VME</v>
      </c>
    </row>
    <row r="164" spans="3:20" x14ac:dyDescent="0.2">
      <c r="C164">
        <v>1001</v>
      </c>
      <c r="D164" t="s">
        <v>199</v>
      </c>
      <c r="E164" t="s">
        <v>200</v>
      </c>
      <c r="F164" t="s">
        <v>324</v>
      </c>
      <c r="G164" s="1">
        <v>41085</v>
      </c>
      <c r="H164" t="s">
        <v>204</v>
      </c>
      <c r="I164">
        <v>34</v>
      </c>
      <c r="J164">
        <v>6.85</v>
      </c>
      <c r="K164">
        <v>148.18</v>
      </c>
      <c r="L164" s="139">
        <v>0</v>
      </c>
      <c r="M164">
        <v>0</v>
      </c>
      <c r="N164">
        <f t="shared" si="14"/>
        <v>148.18</v>
      </c>
      <c r="O164">
        <f t="shared" si="15"/>
        <v>1015.033</v>
      </c>
      <c r="P164" t="str">
        <f t="shared" si="16"/>
        <v>10014108530CME</v>
      </c>
      <c r="Q164" t="str">
        <f t="shared" si="17"/>
        <v>14108530CME</v>
      </c>
      <c r="R164" t="str">
        <f t="shared" si="18"/>
        <v>141085TDCME</v>
      </c>
      <c r="S164" t="str">
        <f t="shared" si="19"/>
        <v>100141085TDCME</v>
      </c>
      <c r="T164" t="str">
        <f t="shared" si="20"/>
        <v>0CME</v>
      </c>
    </row>
    <row r="165" spans="3:20" x14ac:dyDescent="0.2">
      <c r="C165">
        <v>1001</v>
      </c>
      <c r="D165" t="s">
        <v>199</v>
      </c>
      <c r="E165" t="s">
        <v>200</v>
      </c>
      <c r="F165" t="s">
        <v>325</v>
      </c>
      <c r="G165" s="1">
        <v>41085</v>
      </c>
      <c r="H165" t="s">
        <v>204</v>
      </c>
      <c r="I165">
        <v>34</v>
      </c>
      <c r="J165">
        <v>6.85</v>
      </c>
      <c r="K165">
        <v>0.98</v>
      </c>
      <c r="L165" s="139">
        <v>0</v>
      </c>
      <c r="M165">
        <v>0</v>
      </c>
      <c r="N165">
        <f t="shared" si="14"/>
        <v>0.98</v>
      </c>
      <c r="O165">
        <f t="shared" si="15"/>
        <v>6.7129999999999992</v>
      </c>
      <c r="P165" t="str">
        <f t="shared" si="16"/>
        <v>10014108530CME</v>
      </c>
      <c r="Q165" t="str">
        <f t="shared" si="17"/>
        <v>14108530CME</v>
      </c>
      <c r="R165" t="str">
        <f t="shared" si="18"/>
        <v>141085TDCME</v>
      </c>
      <c r="S165" t="str">
        <f t="shared" si="19"/>
        <v>100141085TDCME</v>
      </c>
      <c r="T165" t="str">
        <f t="shared" si="20"/>
        <v>0CME</v>
      </c>
    </row>
    <row r="166" spans="3:20" x14ac:dyDescent="0.2">
      <c r="C166">
        <v>1001</v>
      </c>
      <c r="D166" t="s">
        <v>199</v>
      </c>
      <c r="E166" t="s">
        <v>200</v>
      </c>
      <c r="F166" t="s">
        <v>326</v>
      </c>
      <c r="G166" s="1">
        <v>41085</v>
      </c>
      <c r="H166" t="s">
        <v>204</v>
      </c>
      <c r="I166">
        <v>34</v>
      </c>
      <c r="J166">
        <v>6.85</v>
      </c>
      <c r="K166">
        <v>157.66</v>
      </c>
      <c r="L166" s="139">
        <v>0</v>
      </c>
      <c r="M166">
        <v>0</v>
      </c>
      <c r="N166">
        <f t="shared" si="14"/>
        <v>157.66</v>
      </c>
      <c r="O166">
        <f t="shared" si="15"/>
        <v>1079.971</v>
      </c>
      <c r="P166" t="str">
        <f t="shared" si="16"/>
        <v>10014108530CME</v>
      </c>
      <c r="Q166" t="str">
        <f t="shared" si="17"/>
        <v>14108530CME</v>
      </c>
      <c r="R166" t="str">
        <f t="shared" si="18"/>
        <v>141085TDCME</v>
      </c>
      <c r="S166" t="str">
        <f t="shared" si="19"/>
        <v>100141085TDCME</v>
      </c>
      <c r="T166" t="str">
        <f t="shared" si="20"/>
        <v>0CME</v>
      </c>
    </row>
    <row r="167" spans="3:20" x14ac:dyDescent="0.2">
      <c r="C167">
        <v>1001</v>
      </c>
      <c r="D167" t="s">
        <v>199</v>
      </c>
      <c r="E167" t="s">
        <v>200</v>
      </c>
      <c r="F167" t="s">
        <v>327</v>
      </c>
      <c r="G167" s="1">
        <v>41085</v>
      </c>
      <c r="H167" t="s">
        <v>204</v>
      </c>
      <c r="I167">
        <v>34</v>
      </c>
      <c r="J167">
        <v>6.85</v>
      </c>
      <c r="K167">
        <v>40</v>
      </c>
      <c r="L167" s="139">
        <v>0</v>
      </c>
      <c r="M167">
        <v>0</v>
      </c>
      <c r="N167">
        <f t="shared" si="14"/>
        <v>40</v>
      </c>
      <c r="O167">
        <f t="shared" si="15"/>
        <v>274</v>
      </c>
      <c r="P167" t="str">
        <f t="shared" si="16"/>
        <v>10014108530CME</v>
      </c>
      <c r="Q167" t="str">
        <f t="shared" si="17"/>
        <v>14108530CME</v>
      </c>
      <c r="R167" t="str">
        <f t="shared" si="18"/>
        <v>141085TDCME</v>
      </c>
      <c r="S167" t="str">
        <f t="shared" si="19"/>
        <v>100141085TDCME</v>
      </c>
      <c r="T167" t="str">
        <f t="shared" si="20"/>
        <v>0CME</v>
      </c>
    </row>
    <row r="168" spans="3:20" x14ac:dyDescent="0.2">
      <c r="C168">
        <v>1001</v>
      </c>
      <c r="D168" t="s">
        <v>199</v>
      </c>
      <c r="E168" t="s">
        <v>200</v>
      </c>
      <c r="F168" t="s">
        <v>328</v>
      </c>
      <c r="G168" s="1">
        <v>41085</v>
      </c>
      <c r="H168" t="s">
        <v>204</v>
      </c>
      <c r="I168">
        <v>34</v>
      </c>
      <c r="J168">
        <v>6.85</v>
      </c>
      <c r="K168">
        <v>997.25</v>
      </c>
      <c r="L168" s="139">
        <v>0</v>
      </c>
      <c r="M168">
        <v>0</v>
      </c>
      <c r="N168">
        <f t="shared" si="14"/>
        <v>997.25</v>
      </c>
      <c r="O168">
        <f t="shared" si="15"/>
        <v>6831.1624999999995</v>
      </c>
      <c r="P168" t="str">
        <f t="shared" si="16"/>
        <v>10014108530CME</v>
      </c>
      <c r="Q168" t="str">
        <f t="shared" si="17"/>
        <v>14108530CME</v>
      </c>
      <c r="R168" t="str">
        <f t="shared" si="18"/>
        <v>141085TDCME</v>
      </c>
      <c r="S168" t="str">
        <f t="shared" si="19"/>
        <v>100141085TDCME</v>
      </c>
      <c r="T168" t="str">
        <f t="shared" si="20"/>
        <v>0CME</v>
      </c>
    </row>
    <row r="169" spans="3:20" x14ac:dyDescent="0.2">
      <c r="C169">
        <v>1001</v>
      </c>
      <c r="D169" t="s">
        <v>199</v>
      </c>
      <c r="E169" t="s">
        <v>200</v>
      </c>
      <c r="F169" t="s">
        <v>329</v>
      </c>
      <c r="G169" s="1">
        <v>41085</v>
      </c>
      <c r="H169" t="s">
        <v>204</v>
      </c>
      <c r="I169">
        <v>34</v>
      </c>
      <c r="J169">
        <v>6.85</v>
      </c>
      <c r="K169">
        <v>36.909999999999997</v>
      </c>
      <c r="L169" s="139">
        <v>0</v>
      </c>
      <c r="M169">
        <v>0</v>
      </c>
      <c r="N169">
        <f t="shared" si="14"/>
        <v>36.909999999999997</v>
      </c>
      <c r="O169">
        <f t="shared" si="15"/>
        <v>252.83349999999996</v>
      </c>
      <c r="P169" t="str">
        <f t="shared" si="16"/>
        <v>10014108530CME</v>
      </c>
      <c r="Q169" t="str">
        <f t="shared" si="17"/>
        <v>14108530CME</v>
      </c>
      <c r="R169" t="str">
        <f t="shared" si="18"/>
        <v>141085TDCME</v>
      </c>
      <c r="S169" t="str">
        <f t="shared" si="19"/>
        <v>100141085TDCME</v>
      </c>
      <c r="T169" t="str">
        <f t="shared" si="20"/>
        <v>0CME</v>
      </c>
    </row>
    <row r="170" spans="3:20" x14ac:dyDescent="0.2">
      <c r="C170">
        <v>1001</v>
      </c>
      <c r="D170" t="s">
        <v>199</v>
      </c>
      <c r="E170" t="s">
        <v>200</v>
      </c>
      <c r="F170" t="s">
        <v>330</v>
      </c>
      <c r="G170" s="1">
        <v>41085</v>
      </c>
      <c r="H170" t="s">
        <v>204</v>
      </c>
      <c r="I170">
        <v>34</v>
      </c>
      <c r="J170">
        <v>6.85</v>
      </c>
      <c r="K170">
        <v>233.56</v>
      </c>
      <c r="L170" s="139">
        <v>0</v>
      </c>
      <c r="M170">
        <v>0</v>
      </c>
      <c r="N170">
        <f t="shared" si="14"/>
        <v>233.56</v>
      </c>
      <c r="O170">
        <f t="shared" si="15"/>
        <v>1599.886</v>
      </c>
      <c r="P170" t="str">
        <f t="shared" si="16"/>
        <v>10014108530CME</v>
      </c>
      <c r="Q170" t="str">
        <f t="shared" si="17"/>
        <v>14108530CME</v>
      </c>
      <c r="R170" t="str">
        <f t="shared" si="18"/>
        <v>141085TDCME</v>
      </c>
      <c r="S170" t="str">
        <f t="shared" si="19"/>
        <v>100141085TDCME</v>
      </c>
      <c r="T170" t="str">
        <f t="shared" si="20"/>
        <v>0CME</v>
      </c>
    </row>
    <row r="171" spans="3:20" x14ac:dyDescent="0.2">
      <c r="C171">
        <v>1001</v>
      </c>
      <c r="D171" t="s">
        <v>199</v>
      </c>
      <c r="E171" t="s">
        <v>200</v>
      </c>
      <c r="F171" t="s">
        <v>331</v>
      </c>
      <c r="G171" s="1">
        <v>41085</v>
      </c>
      <c r="H171" t="s">
        <v>204</v>
      </c>
      <c r="I171">
        <v>34</v>
      </c>
      <c r="J171">
        <v>6.85</v>
      </c>
      <c r="K171">
        <v>65.7</v>
      </c>
      <c r="L171" s="139">
        <v>0</v>
      </c>
      <c r="M171">
        <v>0</v>
      </c>
      <c r="N171">
        <f t="shared" si="14"/>
        <v>65.7</v>
      </c>
      <c r="O171">
        <f t="shared" si="15"/>
        <v>450.04500000000002</v>
      </c>
      <c r="P171" t="str">
        <f t="shared" si="16"/>
        <v>10014108530CME</v>
      </c>
      <c r="Q171" t="str">
        <f t="shared" si="17"/>
        <v>14108530CME</v>
      </c>
      <c r="R171" t="str">
        <f t="shared" si="18"/>
        <v>141085TDCME</v>
      </c>
      <c r="S171" t="str">
        <f t="shared" si="19"/>
        <v>100141085TDCME</v>
      </c>
      <c r="T171" t="str">
        <f t="shared" si="20"/>
        <v>0CME</v>
      </c>
    </row>
    <row r="172" spans="3:20" x14ac:dyDescent="0.2">
      <c r="C172">
        <v>1001</v>
      </c>
      <c r="D172" t="s">
        <v>199</v>
      </c>
      <c r="E172" t="s">
        <v>200</v>
      </c>
      <c r="F172" t="s">
        <v>332</v>
      </c>
      <c r="G172" s="1">
        <v>41085</v>
      </c>
      <c r="H172" t="s">
        <v>204</v>
      </c>
      <c r="I172">
        <v>34</v>
      </c>
      <c r="J172">
        <v>6.85</v>
      </c>
      <c r="K172">
        <v>100</v>
      </c>
      <c r="L172" s="139">
        <v>0</v>
      </c>
      <c r="M172">
        <v>0</v>
      </c>
      <c r="N172">
        <f t="shared" si="14"/>
        <v>100</v>
      </c>
      <c r="O172">
        <f t="shared" si="15"/>
        <v>685</v>
      </c>
      <c r="P172" t="str">
        <f t="shared" si="16"/>
        <v>10014108530CME</v>
      </c>
      <c r="Q172" t="str">
        <f t="shared" si="17"/>
        <v>14108530CME</v>
      </c>
      <c r="R172" t="str">
        <f t="shared" si="18"/>
        <v>141085TDCME</v>
      </c>
      <c r="S172" t="str">
        <f t="shared" si="19"/>
        <v>100141085TDCME</v>
      </c>
      <c r="T172" t="str">
        <f t="shared" si="20"/>
        <v>0CME</v>
      </c>
    </row>
    <row r="173" spans="3:20" x14ac:dyDescent="0.2">
      <c r="C173">
        <v>1001</v>
      </c>
      <c r="D173" t="s">
        <v>199</v>
      </c>
      <c r="E173" t="s">
        <v>200</v>
      </c>
      <c r="F173" t="s">
        <v>333</v>
      </c>
      <c r="G173" s="1">
        <v>41085</v>
      </c>
      <c r="H173" t="s">
        <v>204</v>
      </c>
      <c r="I173">
        <v>34</v>
      </c>
      <c r="J173">
        <v>6.85</v>
      </c>
      <c r="K173">
        <v>1548.99</v>
      </c>
      <c r="L173" s="139">
        <v>0</v>
      </c>
      <c r="M173">
        <v>0</v>
      </c>
      <c r="N173">
        <f t="shared" si="14"/>
        <v>1548.99</v>
      </c>
      <c r="O173">
        <f t="shared" si="15"/>
        <v>10610.5815</v>
      </c>
      <c r="P173" t="str">
        <f t="shared" si="16"/>
        <v>10014108530CME</v>
      </c>
      <c r="Q173" t="str">
        <f t="shared" si="17"/>
        <v>14108530CME</v>
      </c>
      <c r="R173" t="str">
        <f t="shared" si="18"/>
        <v>141085TDCME</v>
      </c>
      <c r="S173" t="str">
        <f t="shared" si="19"/>
        <v>100141085TDCME</v>
      </c>
      <c r="T173" t="str">
        <f t="shared" si="20"/>
        <v>0CME</v>
      </c>
    </row>
    <row r="174" spans="3:20" x14ac:dyDescent="0.2">
      <c r="C174">
        <v>1001</v>
      </c>
      <c r="D174" t="s">
        <v>199</v>
      </c>
      <c r="E174" t="s">
        <v>200</v>
      </c>
      <c r="F174" t="s">
        <v>334</v>
      </c>
      <c r="G174" s="1">
        <v>41085</v>
      </c>
      <c r="H174" t="s">
        <v>204</v>
      </c>
      <c r="I174">
        <v>34</v>
      </c>
      <c r="J174">
        <v>6.85</v>
      </c>
      <c r="K174">
        <v>7095.66</v>
      </c>
      <c r="L174" s="139">
        <v>0</v>
      </c>
      <c r="M174">
        <v>0</v>
      </c>
      <c r="N174">
        <f t="shared" si="14"/>
        <v>7095.66</v>
      </c>
      <c r="O174">
        <f t="shared" si="15"/>
        <v>48605.270999999993</v>
      </c>
      <c r="P174" t="str">
        <f t="shared" si="16"/>
        <v>10014108530CME</v>
      </c>
      <c r="Q174" t="str">
        <f t="shared" si="17"/>
        <v>14108530CME</v>
      </c>
      <c r="R174" t="str">
        <f t="shared" si="18"/>
        <v>141085TDCME</v>
      </c>
      <c r="S174" t="str">
        <f t="shared" si="19"/>
        <v>100141085TDCME</v>
      </c>
      <c r="T174" t="str">
        <f t="shared" si="20"/>
        <v>0CME</v>
      </c>
    </row>
    <row r="175" spans="3:20" x14ac:dyDescent="0.2">
      <c r="C175">
        <v>1001</v>
      </c>
      <c r="D175" t="s">
        <v>199</v>
      </c>
      <c r="E175" t="s">
        <v>200</v>
      </c>
      <c r="F175" t="s">
        <v>335</v>
      </c>
      <c r="G175" s="1">
        <v>41085</v>
      </c>
      <c r="H175" t="s">
        <v>204</v>
      </c>
      <c r="I175">
        <v>34</v>
      </c>
      <c r="J175">
        <v>6.85</v>
      </c>
      <c r="K175">
        <v>7.3</v>
      </c>
      <c r="L175" s="139">
        <v>0</v>
      </c>
      <c r="M175">
        <v>0</v>
      </c>
      <c r="N175">
        <f t="shared" si="14"/>
        <v>7.3</v>
      </c>
      <c r="O175">
        <f t="shared" si="15"/>
        <v>50.004999999999995</v>
      </c>
      <c r="P175" t="str">
        <f t="shared" si="16"/>
        <v>10014108530CME</v>
      </c>
      <c r="Q175" t="str">
        <f t="shared" si="17"/>
        <v>14108530CME</v>
      </c>
      <c r="R175" t="str">
        <f t="shared" si="18"/>
        <v>141085TDCME</v>
      </c>
      <c r="S175" t="str">
        <f t="shared" si="19"/>
        <v>100141085TDCME</v>
      </c>
      <c r="T175" t="str">
        <f t="shared" si="20"/>
        <v>0CME</v>
      </c>
    </row>
    <row r="176" spans="3:20" x14ac:dyDescent="0.2">
      <c r="C176">
        <v>1001</v>
      </c>
      <c r="D176" t="s">
        <v>199</v>
      </c>
      <c r="E176" t="s">
        <v>200</v>
      </c>
      <c r="F176" t="s">
        <v>336</v>
      </c>
      <c r="G176" s="1">
        <v>41085</v>
      </c>
      <c r="H176" t="s">
        <v>204</v>
      </c>
      <c r="I176">
        <v>34</v>
      </c>
      <c r="J176">
        <v>6.851</v>
      </c>
      <c r="K176">
        <v>4.3</v>
      </c>
      <c r="L176" s="139">
        <v>0</v>
      </c>
      <c r="M176">
        <v>0</v>
      </c>
      <c r="N176">
        <f t="shared" si="14"/>
        <v>4.3</v>
      </c>
      <c r="O176">
        <f t="shared" si="15"/>
        <v>29.459299999999999</v>
      </c>
      <c r="P176" t="str">
        <f t="shared" si="16"/>
        <v>10014108530CME</v>
      </c>
      <c r="Q176" t="str">
        <f t="shared" si="17"/>
        <v>14108530CME</v>
      </c>
      <c r="R176" t="str">
        <f t="shared" si="18"/>
        <v>141085TDCME</v>
      </c>
      <c r="S176" t="str">
        <f t="shared" si="19"/>
        <v>100141085TDCME</v>
      </c>
      <c r="T176" t="str">
        <f t="shared" si="20"/>
        <v>0CME</v>
      </c>
    </row>
    <row r="177" spans="3:20" x14ac:dyDescent="0.2">
      <c r="C177">
        <v>1001</v>
      </c>
      <c r="D177" t="s">
        <v>199</v>
      </c>
      <c r="E177" t="s">
        <v>200</v>
      </c>
      <c r="F177" t="s">
        <v>337</v>
      </c>
      <c r="G177" s="1">
        <v>41085</v>
      </c>
      <c r="H177" t="s">
        <v>204</v>
      </c>
      <c r="I177">
        <v>34</v>
      </c>
      <c r="J177">
        <v>6.85</v>
      </c>
      <c r="K177">
        <v>70.89</v>
      </c>
      <c r="L177" s="139">
        <v>0</v>
      </c>
      <c r="M177">
        <v>0</v>
      </c>
      <c r="N177">
        <f t="shared" si="14"/>
        <v>70.89</v>
      </c>
      <c r="O177">
        <f t="shared" si="15"/>
        <v>485.59649999999999</v>
      </c>
      <c r="P177" t="str">
        <f t="shared" si="16"/>
        <v>10014108530CME</v>
      </c>
      <c r="Q177" t="str">
        <f t="shared" si="17"/>
        <v>14108530CME</v>
      </c>
      <c r="R177" t="str">
        <f t="shared" si="18"/>
        <v>141085TDCME</v>
      </c>
      <c r="S177" t="str">
        <f t="shared" si="19"/>
        <v>100141085TDCME</v>
      </c>
      <c r="T177" t="str">
        <f t="shared" si="20"/>
        <v>0CME</v>
      </c>
    </row>
    <row r="178" spans="3:20" x14ac:dyDescent="0.2">
      <c r="C178">
        <v>1001</v>
      </c>
      <c r="D178" t="s">
        <v>199</v>
      </c>
      <c r="E178" t="s">
        <v>200</v>
      </c>
      <c r="F178" t="s">
        <v>338</v>
      </c>
      <c r="G178" s="1">
        <v>41085</v>
      </c>
      <c r="H178" t="s">
        <v>204</v>
      </c>
      <c r="I178">
        <v>34</v>
      </c>
      <c r="J178">
        <v>6.85</v>
      </c>
      <c r="K178">
        <v>21.9</v>
      </c>
      <c r="L178" s="139">
        <v>0</v>
      </c>
      <c r="M178">
        <v>0</v>
      </c>
      <c r="N178">
        <f t="shared" si="14"/>
        <v>21.9</v>
      </c>
      <c r="O178">
        <f t="shared" si="15"/>
        <v>150.01499999999999</v>
      </c>
      <c r="P178" t="str">
        <f t="shared" si="16"/>
        <v>10014108530CME</v>
      </c>
      <c r="Q178" t="str">
        <f t="shared" si="17"/>
        <v>14108530CME</v>
      </c>
      <c r="R178" t="str">
        <f t="shared" si="18"/>
        <v>141085TDCME</v>
      </c>
      <c r="S178" t="str">
        <f t="shared" si="19"/>
        <v>100141085TDCME</v>
      </c>
      <c r="T178" t="str">
        <f t="shared" si="20"/>
        <v>0CME</v>
      </c>
    </row>
    <row r="179" spans="3:20" x14ac:dyDescent="0.2">
      <c r="C179">
        <v>1001</v>
      </c>
      <c r="D179" t="s">
        <v>199</v>
      </c>
      <c r="E179" t="s">
        <v>200</v>
      </c>
      <c r="F179" t="s">
        <v>339</v>
      </c>
      <c r="G179" s="1">
        <v>41085</v>
      </c>
      <c r="H179" t="s">
        <v>204</v>
      </c>
      <c r="I179">
        <v>34</v>
      </c>
      <c r="J179">
        <v>6.85</v>
      </c>
      <c r="K179">
        <v>1732.59</v>
      </c>
      <c r="L179" s="139">
        <v>0</v>
      </c>
      <c r="M179">
        <v>0</v>
      </c>
      <c r="N179">
        <f t="shared" si="14"/>
        <v>1732.59</v>
      </c>
      <c r="O179">
        <f t="shared" si="15"/>
        <v>11868.241499999998</v>
      </c>
      <c r="P179" t="str">
        <f t="shared" si="16"/>
        <v>10014108530CME</v>
      </c>
      <c r="Q179" t="str">
        <f t="shared" si="17"/>
        <v>14108530CME</v>
      </c>
      <c r="R179" t="str">
        <f t="shared" si="18"/>
        <v>141085TDCME</v>
      </c>
      <c r="S179" t="str">
        <f t="shared" si="19"/>
        <v>100141085TDCME</v>
      </c>
      <c r="T179" t="str">
        <f t="shared" si="20"/>
        <v>0CME</v>
      </c>
    </row>
    <row r="180" spans="3:20" x14ac:dyDescent="0.2">
      <c r="C180">
        <v>1001</v>
      </c>
      <c r="D180" t="s">
        <v>199</v>
      </c>
      <c r="E180" t="s">
        <v>200</v>
      </c>
      <c r="F180" t="s">
        <v>340</v>
      </c>
      <c r="G180" s="1">
        <v>41085</v>
      </c>
      <c r="H180" t="s">
        <v>204</v>
      </c>
      <c r="I180">
        <v>34</v>
      </c>
      <c r="J180">
        <v>6.85</v>
      </c>
      <c r="K180">
        <v>791</v>
      </c>
      <c r="L180" s="139">
        <v>0</v>
      </c>
      <c r="M180">
        <v>0</v>
      </c>
      <c r="N180">
        <f t="shared" si="14"/>
        <v>791</v>
      </c>
      <c r="O180">
        <f t="shared" si="15"/>
        <v>5418.3499999999995</v>
      </c>
      <c r="P180" t="str">
        <f t="shared" si="16"/>
        <v>10014108530CME</v>
      </c>
      <c r="Q180" t="str">
        <f t="shared" si="17"/>
        <v>14108530CME</v>
      </c>
      <c r="R180" t="str">
        <f t="shared" si="18"/>
        <v>141085TDCME</v>
      </c>
      <c r="S180" t="str">
        <f t="shared" si="19"/>
        <v>100141085TDCME</v>
      </c>
      <c r="T180" t="str">
        <f t="shared" si="20"/>
        <v>0CME</v>
      </c>
    </row>
    <row r="181" spans="3:20" x14ac:dyDescent="0.2">
      <c r="C181">
        <v>1001</v>
      </c>
      <c r="D181" t="s">
        <v>199</v>
      </c>
      <c r="E181" t="s">
        <v>226</v>
      </c>
      <c r="F181" t="s">
        <v>809</v>
      </c>
      <c r="G181" s="1">
        <v>41085</v>
      </c>
      <c r="H181" t="s">
        <v>202</v>
      </c>
      <c r="I181">
        <v>34</v>
      </c>
      <c r="J181">
        <v>6.85</v>
      </c>
      <c r="K181">
        <v>0</v>
      </c>
      <c r="L181" s="139">
        <v>7500</v>
      </c>
      <c r="M181">
        <v>0</v>
      </c>
      <c r="N181">
        <f t="shared" si="14"/>
        <v>7500</v>
      </c>
      <c r="O181">
        <f t="shared" si="15"/>
        <v>51375</v>
      </c>
      <c r="P181" t="str">
        <f t="shared" si="16"/>
        <v>10014108531VME</v>
      </c>
      <c r="Q181" t="str">
        <f t="shared" si="17"/>
        <v>14108531VME</v>
      </c>
      <c r="R181" t="str">
        <f t="shared" si="18"/>
        <v>141085TDVME</v>
      </c>
      <c r="S181" t="str">
        <f t="shared" si="19"/>
        <v>100141085TDVME</v>
      </c>
      <c r="T181" t="str">
        <f t="shared" si="20"/>
        <v>0VME</v>
      </c>
    </row>
    <row r="182" spans="3:20" x14ac:dyDescent="0.2">
      <c r="C182">
        <v>1001</v>
      </c>
      <c r="D182" t="s">
        <v>199</v>
      </c>
      <c r="E182" t="s">
        <v>226</v>
      </c>
      <c r="F182" t="s">
        <v>772</v>
      </c>
      <c r="G182" s="1">
        <v>41085</v>
      </c>
      <c r="H182" t="s">
        <v>204</v>
      </c>
      <c r="I182">
        <v>34</v>
      </c>
      <c r="J182">
        <v>6.96</v>
      </c>
      <c r="K182">
        <v>473</v>
      </c>
      <c r="L182" s="139">
        <v>0</v>
      </c>
      <c r="M182">
        <v>0</v>
      </c>
      <c r="N182">
        <f t="shared" si="14"/>
        <v>473</v>
      </c>
      <c r="O182">
        <f t="shared" si="15"/>
        <v>3292.08</v>
      </c>
      <c r="P182" t="str">
        <f t="shared" si="16"/>
        <v>10014108531CME</v>
      </c>
      <c r="Q182" t="str">
        <f t="shared" si="17"/>
        <v>14108531CME</v>
      </c>
      <c r="R182" t="str">
        <f t="shared" si="18"/>
        <v>141085TDCME</v>
      </c>
      <c r="S182" t="str">
        <f t="shared" si="19"/>
        <v>100141085TDCME</v>
      </c>
      <c r="T182" t="str">
        <f t="shared" si="20"/>
        <v>0CME</v>
      </c>
    </row>
    <row r="183" spans="3:20" x14ac:dyDescent="0.2">
      <c r="C183">
        <v>1001</v>
      </c>
      <c r="D183" t="s">
        <v>199</v>
      </c>
      <c r="E183" t="s">
        <v>226</v>
      </c>
      <c r="F183" t="s">
        <v>860</v>
      </c>
      <c r="G183" s="1">
        <v>41085</v>
      </c>
      <c r="H183" t="s">
        <v>204</v>
      </c>
      <c r="I183">
        <v>34</v>
      </c>
      <c r="J183">
        <v>6.88</v>
      </c>
      <c r="K183">
        <v>50000</v>
      </c>
      <c r="L183" s="139">
        <v>0</v>
      </c>
      <c r="M183">
        <v>0</v>
      </c>
      <c r="N183">
        <f t="shared" si="14"/>
        <v>50000</v>
      </c>
      <c r="O183">
        <f t="shared" si="15"/>
        <v>344000</v>
      </c>
      <c r="P183" t="str">
        <f t="shared" si="16"/>
        <v>10014108531CME</v>
      </c>
      <c r="Q183" t="str">
        <f t="shared" si="17"/>
        <v>14108531CME</v>
      </c>
      <c r="R183" t="str">
        <f t="shared" si="18"/>
        <v>141085TDCME</v>
      </c>
      <c r="S183" t="str">
        <f t="shared" si="19"/>
        <v>100141085TDCME</v>
      </c>
      <c r="T183" t="str">
        <f t="shared" si="20"/>
        <v>0CME</v>
      </c>
    </row>
    <row r="184" spans="3:20" x14ac:dyDescent="0.2">
      <c r="C184">
        <v>1001</v>
      </c>
      <c r="D184" t="s">
        <v>199</v>
      </c>
      <c r="E184" t="s">
        <v>226</v>
      </c>
      <c r="F184" t="s">
        <v>773</v>
      </c>
      <c r="G184" s="1">
        <v>41085</v>
      </c>
      <c r="H184" t="s">
        <v>202</v>
      </c>
      <c r="I184">
        <v>34</v>
      </c>
      <c r="J184">
        <v>6.96</v>
      </c>
      <c r="K184">
        <v>0</v>
      </c>
      <c r="L184" s="139">
        <v>1500</v>
      </c>
      <c r="M184">
        <v>0</v>
      </c>
      <c r="N184">
        <f t="shared" si="14"/>
        <v>1500</v>
      </c>
      <c r="O184">
        <f t="shared" si="15"/>
        <v>10440</v>
      </c>
      <c r="P184" t="str">
        <f t="shared" si="16"/>
        <v>10014108531VME</v>
      </c>
      <c r="Q184" t="str">
        <f t="shared" si="17"/>
        <v>14108531VME</v>
      </c>
      <c r="R184" t="str">
        <f t="shared" si="18"/>
        <v>141085TDVME</v>
      </c>
      <c r="S184" t="str">
        <f t="shared" si="19"/>
        <v>100141085TDVME</v>
      </c>
      <c r="T184" t="str">
        <f t="shared" si="20"/>
        <v>0VME</v>
      </c>
    </row>
    <row r="185" spans="3:20" x14ac:dyDescent="0.2">
      <c r="C185">
        <v>1001</v>
      </c>
      <c r="D185" t="s">
        <v>199</v>
      </c>
      <c r="E185" t="s">
        <v>226</v>
      </c>
      <c r="F185" t="s">
        <v>838</v>
      </c>
      <c r="G185" s="1">
        <v>41085</v>
      </c>
      <c r="H185" t="s">
        <v>202</v>
      </c>
      <c r="I185">
        <v>34</v>
      </c>
      <c r="J185">
        <v>6.9610000000000003</v>
      </c>
      <c r="K185">
        <v>0</v>
      </c>
      <c r="L185" s="139">
        <v>30908</v>
      </c>
      <c r="M185">
        <v>0</v>
      </c>
      <c r="N185">
        <f t="shared" si="14"/>
        <v>30908</v>
      </c>
      <c r="O185">
        <f t="shared" si="15"/>
        <v>215150.58800000002</v>
      </c>
      <c r="P185" t="str">
        <f t="shared" si="16"/>
        <v>10014108531VME</v>
      </c>
      <c r="Q185" t="str">
        <f t="shared" si="17"/>
        <v>14108531VME</v>
      </c>
      <c r="R185" t="str">
        <f t="shared" si="18"/>
        <v>141085TDVME</v>
      </c>
      <c r="S185" t="str">
        <f t="shared" si="19"/>
        <v>100141085TDVME</v>
      </c>
      <c r="T185" t="str">
        <f t="shared" si="20"/>
        <v>0VME</v>
      </c>
    </row>
    <row r="186" spans="3:20" x14ac:dyDescent="0.2">
      <c r="C186">
        <v>1001</v>
      </c>
      <c r="D186" t="s">
        <v>199</v>
      </c>
      <c r="E186" t="s">
        <v>226</v>
      </c>
      <c r="F186" t="s">
        <v>877</v>
      </c>
      <c r="G186" s="1">
        <v>41085</v>
      </c>
      <c r="H186" t="s">
        <v>202</v>
      </c>
      <c r="I186">
        <v>34</v>
      </c>
      <c r="J186">
        <v>6.9619999999999997</v>
      </c>
      <c r="K186">
        <v>0</v>
      </c>
      <c r="L186" s="139">
        <v>73055.13</v>
      </c>
      <c r="M186">
        <v>0</v>
      </c>
      <c r="N186">
        <f t="shared" si="14"/>
        <v>73055.13</v>
      </c>
      <c r="O186">
        <f t="shared" si="15"/>
        <v>508609.81505999999</v>
      </c>
      <c r="P186" t="str">
        <f t="shared" si="16"/>
        <v>10014108531VME</v>
      </c>
      <c r="Q186" t="str">
        <f t="shared" si="17"/>
        <v>14108531VME</v>
      </c>
      <c r="R186" t="str">
        <f t="shared" si="18"/>
        <v>141085TDVME</v>
      </c>
      <c r="S186" t="str">
        <f t="shared" si="19"/>
        <v>100141085TDVME</v>
      </c>
      <c r="T186" t="str">
        <f t="shared" si="20"/>
        <v>0VME</v>
      </c>
    </row>
    <row r="187" spans="3:20" x14ac:dyDescent="0.2">
      <c r="C187">
        <v>1001</v>
      </c>
      <c r="D187" t="s">
        <v>199</v>
      </c>
      <c r="E187" t="s">
        <v>226</v>
      </c>
      <c r="F187" t="s">
        <v>861</v>
      </c>
      <c r="G187" s="1">
        <v>41085</v>
      </c>
      <c r="H187" t="s">
        <v>204</v>
      </c>
      <c r="I187">
        <v>34</v>
      </c>
      <c r="J187">
        <v>6.9450000000000003</v>
      </c>
      <c r="K187">
        <v>1640.57</v>
      </c>
      <c r="L187" s="139">
        <v>0</v>
      </c>
      <c r="M187">
        <v>0</v>
      </c>
      <c r="N187">
        <f t="shared" si="14"/>
        <v>1640.57</v>
      </c>
      <c r="O187">
        <f t="shared" si="15"/>
        <v>11393.75865</v>
      </c>
      <c r="P187" t="str">
        <f t="shared" si="16"/>
        <v>10014108531CME</v>
      </c>
      <c r="Q187" t="str">
        <f t="shared" si="17"/>
        <v>14108531CME</v>
      </c>
      <c r="R187" t="str">
        <f t="shared" si="18"/>
        <v>141085TDCME</v>
      </c>
      <c r="S187" t="str">
        <f t="shared" si="19"/>
        <v>100141085TDCME</v>
      </c>
      <c r="T187" t="str">
        <f t="shared" si="20"/>
        <v>0CME</v>
      </c>
    </row>
    <row r="188" spans="3:20" x14ac:dyDescent="0.2">
      <c r="C188">
        <v>1001</v>
      </c>
      <c r="D188" t="s">
        <v>199</v>
      </c>
      <c r="E188" t="s">
        <v>226</v>
      </c>
      <c r="F188" t="s">
        <v>878</v>
      </c>
      <c r="G188" s="1">
        <v>41085</v>
      </c>
      <c r="H188" t="s">
        <v>204</v>
      </c>
      <c r="I188">
        <v>34</v>
      </c>
      <c r="J188">
        <v>6.92</v>
      </c>
      <c r="K188">
        <v>50000</v>
      </c>
      <c r="L188" s="139">
        <v>0</v>
      </c>
      <c r="M188">
        <v>0</v>
      </c>
      <c r="N188">
        <f t="shared" si="14"/>
        <v>50000</v>
      </c>
      <c r="O188">
        <f t="shared" si="15"/>
        <v>346000</v>
      </c>
      <c r="P188" t="str">
        <f t="shared" si="16"/>
        <v>10014108531CME</v>
      </c>
      <c r="Q188" t="str">
        <f t="shared" si="17"/>
        <v>14108531CME</v>
      </c>
      <c r="R188" t="str">
        <f t="shared" si="18"/>
        <v>141085TDCME</v>
      </c>
      <c r="S188" t="str">
        <f t="shared" si="19"/>
        <v>100141085TDCME</v>
      </c>
      <c r="T188" t="str">
        <f t="shared" si="20"/>
        <v>0CME</v>
      </c>
    </row>
    <row r="189" spans="3:20" x14ac:dyDescent="0.2">
      <c r="C189">
        <v>1001</v>
      </c>
      <c r="D189" t="s">
        <v>199</v>
      </c>
      <c r="E189" t="s">
        <v>226</v>
      </c>
      <c r="F189" t="s">
        <v>879</v>
      </c>
      <c r="G189" s="1">
        <v>41085</v>
      </c>
      <c r="H189" t="s">
        <v>202</v>
      </c>
      <c r="I189">
        <v>34</v>
      </c>
      <c r="J189">
        <v>6.9630000000000001</v>
      </c>
      <c r="K189">
        <v>0</v>
      </c>
      <c r="L189" s="139">
        <v>5000</v>
      </c>
      <c r="M189">
        <v>0</v>
      </c>
      <c r="N189">
        <f t="shared" si="14"/>
        <v>5000</v>
      </c>
      <c r="O189">
        <f t="shared" si="15"/>
        <v>34815</v>
      </c>
      <c r="P189" t="str">
        <f t="shared" si="16"/>
        <v>10014108531VME</v>
      </c>
      <c r="Q189" t="str">
        <f t="shared" si="17"/>
        <v>14108531VME</v>
      </c>
      <c r="R189" t="str">
        <f t="shared" si="18"/>
        <v>141085TDVME</v>
      </c>
      <c r="S189" t="str">
        <f t="shared" si="19"/>
        <v>100141085TDVME</v>
      </c>
      <c r="T189" t="str">
        <f t="shared" si="20"/>
        <v>0VME</v>
      </c>
    </row>
    <row r="190" spans="3:20" x14ac:dyDescent="0.2">
      <c r="C190">
        <v>1001</v>
      </c>
      <c r="D190" t="s">
        <v>199</v>
      </c>
      <c r="E190" t="s">
        <v>226</v>
      </c>
      <c r="F190" t="s">
        <v>839</v>
      </c>
      <c r="G190" s="1">
        <v>41085</v>
      </c>
      <c r="H190" t="s">
        <v>202</v>
      </c>
      <c r="I190">
        <v>34</v>
      </c>
      <c r="J190">
        <v>6.9640000000000004</v>
      </c>
      <c r="K190">
        <v>0</v>
      </c>
      <c r="L190" s="139">
        <v>15314</v>
      </c>
      <c r="M190">
        <v>0</v>
      </c>
      <c r="N190">
        <f t="shared" si="14"/>
        <v>15314</v>
      </c>
      <c r="O190">
        <f t="shared" si="15"/>
        <v>106646.69600000001</v>
      </c>
      <c r="P190" t="str">
        <f t="shared" si="16"/>
        <v>10014108531VME</v>
      </c>
      <c r="Q190" t="str">
        <f t="shared" si="17"/>
        <v>14108531VME</v>
      </c>
      <c r="R190" t="str">
        <f t="shared" si="18"/>
        <v>141085TDVME</v>
      </c>
      <c r="S190" t="str">
        <f t="shared" si="19"/>
        <v>100141085TDVME</v>
      </c>
      <c r="T190" t="str">
        <f t="shared" si="20"/>
        <v>0VME</v>
      </c>
    </row>
    <row r="191" spans="3:20" x14ac:dyDescent="0.2">
      <c r="C191">
        <v>1001</v>
      </c>
      <c r="D191" t="s">
        <v>199</v>
      </c>
      <c r="E191" t="s">
        <v>226</v>
      </c>
      <c r="F191" t="s">
        <v>840</v>
      </c>
      <c r="G191" s="1">
        <v>41085</v>
      </c>
      <c r="H191" t="s">
        <v>202</v>
      </c>
      <c r="I191">
        <v>34</v>
      </c>
      <c r="J191">
        <v>6.9649999999999999</v>
      </c>
      <c r="K191">
        <v>0</v>
      </c>
      <c r="L191" s="139">
        <v>10000</v>
      </c>
      <c r="M191">
        <v>0</v>
      </c>
      <c r="N191">
        <f t="shared" si="14"/>
        <v>10000</v>
      </c>
      <c r="O191">
        <f t="shared" si="15"/>
        <v>69650</v>
      </c>
      <c r="P191" t="str">
        <f t="shared" si="16"/>
        <v>10014108531VME</v>
      </c>
      <c r="Q191" t="str">
        <f t="shared" si="17"/>
        <v>14108531VME</v>
      </c>
      <c r="R191" t="str">
        <f t="shared" si="18"/>
        <v>141085TDVME</v>
      </c>
      <c r="S191" t="str">
        <f t="shared" si="19"/>
        <v>100141085TDVME</v>
      </c>
      <c r="T191" t="str">
        <f t="shared" si="20"/>
        <v>0VME</v>
      </c>
    </row>
    <row r="192" spans="3:20" x14ac:dyDescent="0.2">
      <c r="C192">
        <v>1001</v>
      </c>
      <c r="D192" t="s">
        <v>199</v>
      </c>
      <c r="E192" t="s">
        <v>226</v>
      </c>
      <c r="F192" t="s">
        <v>841</v>
      </c>
      <c r="G192" s="1">
        <v>41085</v>
      </c>
      <c r="H192" t="s">
        <v>202</v>
      </c>
      <c r="I192">
        <v>34</v>
      </c>
      <c r="J192">
        <v>6.968</v>
      </c>
      <c r="K192">
        <v>0</v>
      </c>
      <c r="L192" s="139">
        <v>231549.17</v>
      </c>
      <c r="M192">
        <v>0</v>
      </c>
      <c r="N192">
        <f t="shared" si="14"/>
        <v>231549.17</v>
      </c>
      <c r="O192">
        <f t="shared" si="15"/>
        <v>1613434.61656</v>
      </c>
      <c r="P192" t="str">
        <f t="shared" si="16"/>
        <v>10014108531VME</v>
      </c>
      <c r="Q192" t="str">
        <f t="shared" si="17"/>
        <v>14108531VME</v>
      </c>
      <c r="R192" t="str">
        <f t="shared" si="18"/>
        <v>141085TDVME</v>
      </c>
      <c r="S192" t="str">
        <f t="shared" si="19"/>
        <v>100141085TDVME</v>
      </c>
      <c r="T192" t="str">
        <f t="shared" si="20"/>
        <v>0VME</v>
      </c>
    </row>
    <row r="193" spans="3:20" x14ac:dyDescent="0.2">
      <c r="C193">
        <v>1001</v>
      </c>
      <c r="D193" t="s">
        <v>199</v>
      </c>
      <c r="E193" t="s">
        <v>226</v>
      </c>
      <c r="F193" t="s">
        <v>880</v>
      </c>
      <c r="G193" s="1">
        <v>41085</v>
      </c>
      <c r="H193" t="s">
        <v>204</v>
      </c>
      <c r="I193">
        <v>34</v>
      </c>
      <c r="J193">
        <v>6.95</v>
      </c>
      <c r="K193">
        <v>58800</v>
      </c>
      <c r="L193" s="139">
        <v>0</v>
      </c>
      <c r="M193">
        <v>0</v>
      </c>
      <c r="N193">
        <f t="shared" si="14"/>
        <v>58800</v>
      </c>
      <c r="O193">
        <f t="shared" si="15"/>
        <v>408660</v>
      </c>
      <c r="P193" t="str">
        <f t="shared" si="16"/>
        <v>10014108531CME</v>
      </c>
      <c r="Q193" t="str">
        <f t="shared" si="17"/>
        <v>14108531CME</v>
      </c>
      <c r="R193" t="str">
        <f t="shared" si="18"/>
        <v>141085TDCME</v>
      </c>
      <c r="S193" t="str">
        <f t="shared" si="19"/>
        <v>100141085TDCME</v>
      </c>
      <c r="T193" t="str">
        <f t="shared" si="20"/>
        <v>0CME</v>
      </c>
    </row>
    <row r="194" spans="3:20" x14ac:dyDescent="0.2">
      <c r="C194">
        <v>1001</v>
      </c>
      <c r="D194" t="s">
        <v>199</v>
      </c>
      <c r="E194" t="s">
        <v>226</v>
      </c>
      <c r="F194" t="s">
        <v>774</v>
      </c>
      <c r="G194" s="1">
        <v>41085</v>
      </c>
      <c r="H194" t="s">
        <v>204</v>
      </c>
      <c r="I194">
        <v>34</v>
      </c>
      <c r="J194">
        <v>6.86</v>
      </c>
      <c r="K194">
        <v>200</v>
      </c>
      <c r="L194" s="139">
        <v>0</v>
      </c>
      <c r="M194">
        <v>0</v>
      </c>
      <c r="N194">
        <f t="shared" si="14"/>
        <v>200</v>
      </c>
      <c r="O194">
        <f t="shared" si="15"/>
        <v>1372</v>
      </c>
      <c r="P194" t="str">
        <f t="shared" si="16"/>
        <v>10014108531CME</v>
      </c>
      <c r="Q194" t="str">
        <f t="shared" si="17"/>
        <v>14108531CME</v>
      </c>
      <c r="R194" t="str">
        <f t="shared" si="18"/>
        <v>141085TDCME</v>
      </c>
      <c r="S194" t="str">
        <f t="shared" si="19"/>
        <v>100141085TDCME</v>
      </c>
      <c r="T194" t="str">
        <f t="shared" si="20"/>
        <v>0CME</v>
      </c>
    </row>
    <row r="195" spans="3:20" x14ac:dyDescent="0.2">
      <c r="C195">
        <v>1001</v>
      </c>
      <c r="D195" t="s">
        <v>199</v>
      </c>
      <c r="E195" t="s">
        <v>226</v>
      </c>
      <c r="F195" t="s">
        <v>881</v>
      </c>
      <c r="G195" s="1">
        <v>41085</v>
      </c>
      <c r="H195" t="s">
        <v>202</v>
      </c>
      <c r="I195">
        <v>34</v>
      </c>
      <c r="J195">
        <v>6.9450000000000003</v>
      </c>
      <c r="K195">
        <v>0</v>
      </c>
      <c r="L195" s="139">
        <v>3860</v>
      </c>
      <c r="M195">
        <v>0</v>
      </c>
      <c r="N195">
        <f t="shared" si="14"/>
        <v>3860</v>
      </c>
      <c r="O195">
        <f t="shared" si="15"/>
        <v>26807.7</v>
      </c>
      <c r="P195" t="str">
        <f t="shared" si="16"/>
        <v>10014108531VME</v>
      </c>
      <c r="Q195" t="str">
        <f t="shared" si="17"/>
        <v>14108531VME</v>
      </c>
      <c r="R195" t="str">
        <f t="shared" si="18"/>
        <v>141085TDVME</v>
      </c>
      <c r="S195" t="str">
        <f t="shared" si="19"/>
        <v>100141085TDVME</v>
      </c>
      <c r="T195" t="str">
        <f t="shared" si="20"/>
        <v>0VME</v>
      </c>
    </row>
    <row r="196" spans="3:20" x14ac:dyDescent="0.2">
      <c r="C196">
        <v>1001</v>
      </c>
      <c r="D196" t="s">
        <v>199</v>
      </c>
      <c r="E196" t="s">
        <v>226</v>
      </c>
      <c r="F196" t="s">
        <v>811</v>
      </c>
      <c r="G196" s="1">
        <v>41085</v>
      </c>
      <c r="H196" t="s">
        <v>204</v>
      </c>
      <c r="I196">
        <v>34</v>
      </c>
      <c r="J196">
        <v>6.915</v>
      </c>
      <c r="K196">
        <v>40000</v>
      </c>
      <c r="L196" s="139">
        <v>0</v>
      </c>
      <c r="M196">
        <v>0</v>
      </c>
      <c r="N196">
        <f t="shared" si="14"/>
        <v>40000</v>
      </c>
      <c r="O196">
        <f t="shared" si="15"/>
        <v>276600</v>
      </c>
      <c r="P196" t="str">
        <f t="shared" si="16"/>
        <v>10014108531CME</v>
      </c>
      <c r="Q196" t="str">
        <f t="shared" si="17"/>
        <v>14108531CME</v>
      </c>
      <c r="R196" t="str">
        <f t="shared" si="18"/>
        <v>141085TDCME</v>
      </c>
      <c r="S196" t="str">
        <f t="shared" si="19"/>
        <v>100141085TDCME</v>
      </c>
      <c r="T196" t="str">
        <f t="shared" si="20"/>
        <v>0CME</v>
      </c>
    </row>
    <row r="197" spans="3:20" x14ac:dyDescent="0.2">
      <c r="C197">
        <v>1001</v>
      </c>
      <c r="D197" t="s">
        <v>199</v>
      </c>
      <c r="E197" t="s">
        <v>200</v>
      </c>
      <c r="F197" t="s">
        <v>386</v>
      </c>
      <c r="G197" s="1">
        <v>41085</v>
      </c>
      <c r="H197" t="s">
        <v>204</v>
      </c>
      <c r="I197">
        <v>34</v>
      </c>
      <c r="J197">
        <v>6.85</v>
      </c>
      <c r="K197">
        <v>76.42</v>
      </c>
      <c r="L197" s="139">
        <v>0</v>
      </c>
      <c r="M197">
        <v>0</v>
      </c>
      <c r="N197">
        <f t="shared" si="14"/>
        <v>76.42</v>
      </c>
      <c r="O197">
        <f t="shared" si="15"/>
        <v>523.47699999999998</v>
      </c>
      <c r="P197" t="str">
        <f t="shared" si="16"/>
        <v>10014108530CME</v>
      </c>
      <c r="Q197" t="str">
        <f t="shared" si="17"/>
        <v>14108530CME</v>
      </c>
      <c r="R197" t="str">
        <f t="shared" si="18"/>
        <v>141085TDCME</v>
      </c>
      <c r="S197" t="str">
        <f t="shared" si="19"/>
        <v>100141085TDCME</v>
      </c>
      <c r="T197" t="str">
        <f t="shared" si="20"/>
        <v>0CME</v>
      </c>
    </row>
    <row r="198" spans="3:20" x14ac:dyDescent="0.2">
      <c r="C198">
        <v>1001</v>
      </c>
      <c r="D198" t="s">
        <v>199</v>
      </c>
      <c r="E198" t="s">
        <v>200</v>
      </c>
      <c r="F198" t="s">
        <v>387</v>
      </c>
      <c r="G198" s="1">
        <v>41085</v>
      </c>
      <c r="H198" t="s">
        <v>204</v>
      </c>
      <c r="I198">
        <v>34</v>
      </c>
      <c r="J198">
        <v>6.85</v>
      </c>
      <c r="K198">
        <v>190</v>
      </c>
      <c r="L198" s="139">
        <v>0</v>
      </c>
      <c r="M198">
        <v>0</v>
      </c>
      <c r="N198">
        <f t="shared" si="14"/>
        <v>190</v>
      </c>
      <c r="O198">
        <f t="shared" si="15"/>
        <v>1301.5</v>
      </c>
      <c r="P198" t="str">
        <f t="shared" si="16"/>
        <v>10014108530CME</v>
      </c>
      <c r="Q198" t="str">
        <f t="shared" si="17"/>
        <v>14108530CME</v>
      </c>
      <c r="R198" t="str">
        <f t="shared" si="18"/>
        <v>141085TDCME</v>
      </c>
      <c r="S198" t="str">
        <f t="shared" si="19"/>
        <v>100141085TDCME</v>
      </c>
      <c r="T198" t="str">
        <f t="shared" si="20"/>
        <v>0CME</v>
      </c>
    </row>
    <row r="199" spans="3:20" x14ac:dyDescent="0.2">
      <c r="C199">
        <v>1001</v>
      </c>
      <c r="D199" t="s">
        <v>199</v>
      </c>
      <c r="E199" t="s">
        <v>200</v>
      </c>
      <c r="F199" t="s">
        <v>388</v>
      </c>
      <c r="G199" s="1">
        <v>41085</v>
      </c>
      <c r="H199" t="s">
        <v>204</v>
      </c>
      <c r="I199">
        <v>34</v>
      </c>
      <c r="J199">
        <v>6.85</v>
      </c>
      <c r="K199">
        <v>233.58</v>
      </c>
      <c r="L199" s="139">
        <v>0</v>
      </c>
      <c r="M199">
        <v>0</v>
      </c>
      <c r="N199">
        <f t="shared" si="14"/>
        <v>233.58</v>
      </c>
      <c r="O199">
        <f t="shared" si="15"/>
        <v>1600.0229999999999</v>
      </c>
      <c r="P199" t="str">
        <f t="shared" si="16"/>
        <v>10014108530CME</v>
      </c>
      <c r="Q199" t="str">
        <f t="shared" si="17"/>
        <v>14108530CME</v>
      </c>
      <c r="R199" t="str">
        <f t="shared" si="18"/>
        <v>141085TDCME</v>
      </c>
      <c r="S199" t="str">
        <f t="shared" si="19"/>
        <v>100141085TDCME</v>
      </c>
      <c r="T199" t="str">
        <f t="shared" si="20"/>
        <v>0CME</v>
      </c>
    </row>
    <row r="200" spans="3:20" x14ac:dyDescent="0.2">
      <c r="C200">
        <v>1001</v>
      </c>
      <c r="D200" t="s">
        <v>199</v>
      </c>
      <c r="E200" t="s">
        <v>200</v>
      </c>
      <c r="F200" t="s">
        <v>389</v>
      </c>
      <c r="G200" s="1">
        <v>41085</v>
      </c>
      <c r="H200" t="s">
        <v>204</v>
      </c>
      <c r="I200">
        <v>34</v>
      </c>
      <c r="J200">
        <v>6.85</v>
      </c>
      <c r="K200">
        <v>15.33</v>
      </c>
      <c r="L200" s="139">
        <v>0</v>
      </c>
      <c r="M200">
        <v>0</v>
      </c>
      <c r="N200">
        <f t="shared" ref="N200:N263" si="21">+L200+K200</f>
        <v>15.33</v>
      </c>
      <c r="O200">
        <f t="shared" ref="O200:O263" si="22">+N200*J200</f>
        <v>105.01049999999999</v>
      </c>
      <c r="P200" t="str">
        <f t="shared" ref="P200:P263" si="23">+C200&amp;G200&amp;E200&amp;H200</f>
        <v>10014108530CME</v>
      </c>
      <c r="Q200" t="str">
        <f t="shared" ref="Q200:Q263" si="24">IF(C200=10001,"4"&amp;G200&amp;E200&amp;H200,LEFT(C200,1)&amp;G200&amp;E200&amp;H200)</f>
        <v>14108530CME</v>
      </c>
      <c r="R200" t="str">
        <f t="shared" ref="R200:R263" si="25">+LEFT(C200,1)&amp;G200&amp;IF(OR(E200="30",E200="31",E200="32"),"TD","")&amp;H200</f>
        <v>141085TDCME</v>
      </c>
      <c r="S200" t="str">
        <f t="shared" ref="S200:S263" si="26">C200&amp;G200&amp;IF(OR(E200="30",E200="31",E200="32"),"TD","")&amp;H200</f>
        <v>100141085TDCME</v>
      </c>
      <c r="T200" t="str">
        <f t="shared" ref="T200:T263" si="27">M200&amp;H200</f>
        <v>0CME</v>
      </c>
    </row>
    <row r="201" spans="3:20" x14ac:dyDescent="0.2">
      <c r="C201">
        <v>1001</v>
      </c>
      <c r="D201" t="s">
        <v>199</v>
      </c>
      <c r="E201" t="s">
        <v>200</v>
      </c>
      <c r="F201" t="s">
        <v>390</v>
      </c>
      <c r="G201" s="1">
        <v>41085</v>
      </c>
      <c r="H201" t="s">
        <v>204</v>
      </c>
      <c r="I201">
        <v>34</v>
      </c>
      <c r="J201">
        <v>6.85</v>
      </c>
      <c r="K201">
        <v>8.5500000000000007</v>
      </c>
      <c r="L201" s="139">
        <v>0</v>
      </c>
      <c r="M201">
        <v>0</v>
      </c>
      <c r="N201">
        <f t="shared" si="21"/>
        <v>8.5500000000000007</v>
      </c>
      <c r="O201">
        <f t="shared" si="22"/>
        <v>58.567500000000003</v>
      </c>
      <c r="P201" t="str">
        <f t="shared" si="23"/>
        <v>10014108530CME</v>
      </c>
      <c r="Q201" t="str">
        <f t="shared" si="24"/>
        <v>14108530CME</v>
      </c>
      <c r="R201" t="str">
        <f t="shared" si="25"/>
        <v>141085TDCME</v>
      </c>
      <c r="S201" t="str">
        <f t="shared" si="26"/>
        <v>100141085TDCME</v>
      </c>
      <c r="T201" t="str">
        <f t="shared" si="27"/>
        <v>0CME</v>
      </c>
    </row>
    <row r="202" spans="3:20" x14ac:dyDescent="0.2">
      <c r="C202">
        <v>1001</v>
      </c>
      <c r="D202" t="s">
        <v>199</v>
      </c>
      <c r="E202" t="s">
        <v>200</v>
      </c>
      <c r="F202" t="s">
        <v>391</v>
      </c>
      <c r="G202" s="1">
        <v>41085</v>
      </c>
      <c r="H202" t="s">
        <v>204</v>
      </c>
      <c r="I202">
        <v>34</v>
      </c>
      <c r="J202">
        <v>6.85</v>
      </c>
      <c r="K202">
        <v>0.17</v>
      </c>
      <c r="L202" s="139">
        <v>0</v>
      </c>
      <c r="M202">
        <v>0</v>
      </c>
      <c r="N202">
        <f t="shared" si="21"/>
        <v>0.17</v>
      </c>
      <c r="O202">
        <f t="shared" si="22"/>
        <v>1.1645000000000001</v>
      </c>
      <c r="P202" t="str">
        <f t="shared" si="23"/>
        <v>10014108530CME</v>
      </c>
      <c r="Q202" t="str">
        <f t="shared" si="24"/>
        <v>14108530CME</v>
      </c>
      <c r="R202" t="str">
        <f t="shared" si="25"/>
        <v>141085TDCME</v>
      </c>
      <c r="S202" t="str">
        <f t="shared" si="26"/>
        <v>100141085TDCME</v>
      </c>
      <c r="T202" t="str">
        <f t="shared" si="27"/>
        <v>0CME</v>
      </c>
    </row>
    <row r="203" spans="3:20" x14ac:dyDescent="0.2">
      <c r="C203">
        <v>1001</v>
      </c>
      <c r="D203" t="s">
        <v>199</v>
      </c>
      <c r="E203" t="s">
        <v>200</v>
      </c>
      <c r="F203" t="s">
        <v>392</v>
      </c>
      <c r="G203" s="1">
        <v>41085</v>
      </c>
      <c r="H203" t="s">
        <v>204</v>
      </c>
      <c r="I203">
        <v>34</v>
      </c>
      <c r="J203">
        <v>6.85</v>
      </c>
      <c r="K203">
        <v>29.75</v>
      </c>
      <c r="L203" s="139">
        <v>0</v>
      </c>
      <c r="M203">
        <v>0</v>
      </c>
      <c r="N203">
        <f t="shared" si="21"/>
        <v>29.75</v>
      </c>
      <c r="O203">
        <f t="shared" si="22"/>
        <v>203.78749999999999</v>
      </c>
      <c r="P203" t="str">
        <f t="shared" si="23"/>
        <v>10014108530CME</v>
      </c>
      <c r="Q203" t="str">
        <f t="shared" si="24"/>
        <v>14108530CME</v>
      </c>
      <c r="R203" t="str">
        <f t="shared" si="25"/>
        <v>141085TDCME</v>
      </c>
      <c r="S203" t="str">
        <f t="shared" si="26"/>
        <v>100141085TDCME</v>
      </c>
      <c r="T203" t="str">
        <f t="shared" si="27"/>
        <v>0CME</v>
      </c>
    </row>
    <row r="204" spans="3:20" x14ac:dyDescent="0.2">
      <c r="C204">
        <v>1001</v>
      </c>
      <c r="D204" t="s">
        <v>199</v>
      </c>
      <c r="E204" t="s">
        <v>200</v>
      </c>
      <c r="F204" t="s">
        <v>393</v>
      </c>
      <c r="G204" s="1">
        <v>41085</v>
      </c>
      <c r="H204" t="s">
        <v>204</v>
      </c>
      <c r="I204">
        <v>34</v>
      </c>
      <c r="J204">
        <v>6.85</v>
      </c>
      <c r="K204">
        <v>118.2</v>
      </c>
      <c r="L204" s="139">
        <v>0</v>
      </c>
      <c r="M204">
        <v>0</v>
      </c>
      <c r="N204">
        <f t="shared" si="21"/>
        <v>118.2</v>
      </c>
      <c r="O204">
        <f t="shared" si="22"/>
        <v>809.67</v>
      </c>
      <c r="P204" t="str">
        <f t="shared" si="23"/>
        <v>10014108530CME</v>
      </c>
      <c r="Q204" t="str">
        <f t="shared" si="24"/>
        <v>14108530CME</v>
      </c>
      <c r="R204" t="str">
        <f t="shared" si="25"/>
        <v>141085TDCME</v>
      </c>
      <c r="S204" t="str">
        <f t="shared" si="26"/>
        <v>100141085TDCME</v>
      </c>
      <c r="T204" t="str">
        <f t="shared" si="27"/>
        <v>0CME</v>
      </c>
    </row>
    <row r="205" spans="3:20" x14ac:dyDescent="0.2">
      <c r="C205">
        <v>1001</v>
      </c>
      <c r="D205" t="s">
        <v>199</v>
      </c>
      <c r="E205" t="s">
        <v>200</v>
      </c>
      <c r="F205" t="s">
        <v>394</v>
      </c>
      <c r="G205" s="1">
        <v>41085</v>
      </c>
      <c r="H205" t="s">
        <v>204</v>
      </c>
      <c r="I205">
        <v>34</v>
      </c>
      <c r="J205">
        <v>6.85</v>
      </c>
      <c r="K205">
        <v>14.6</v>
      </c>
      <c r="L205" s="139">
        <v>0</v>
      </c>
      <c r="M205">
        <v>0</v>
      </c>
      <c r="N205">
        <f t="shared" si="21"/>
        <v>14.6</v>
      </c>
      <c r="O205">
        <f t="shared" si="22"/>
        <v>100.00999999999999</v>
      </c>
      <c r="P205" t="str">
        <f t="shared" si="23"/>
        <v>10014108530CME</v>
      </c>
      <c r="Q205" t="str">
        <f t="shared" si="24"/>
        <v>14108530CME</v>
      </c>
      <c r="R205" t="str">
        <f t="shared" si="25"/>
        <v>141085TDCME</v>
      </c>
      <c r="S205" t="str">
        <f t="shared" si="26"/>
        <v>100141085TDCME</v>
      </c>
      <c r="T205" t="str">
        <f t="shared" si="27"/>
        <v>0CME</v>
      </c>
    </row>
    <row r="206" spans="3:20" x14ac:dyDescent="0.2">
      <c r="C206">
        <v>1001</v>
      </c>
      <c r="D206" t="s">
        <v>199</v>
      </c>
      <c r="E206" t="s">
        <v>200</v>
      </c>
      <c r="F206" t="s">
        <v>395</v>
      </c>
      <c r="G206" s="1">
        <v>41085</v>
      </c>
      <c r="H206" t="s">
        <v>204</v>
      </c>
      <c r="I206">
        <v>34</v>
      </c>
      <c r="J206">
        <v>6.85</v>
      </c>
      <c r="K206">
        <v>2100</v>
      </c>
      <c r="L206" s="139">
        <v>0</v>
      </c>
      <c r="M206">
        <v>0</v>
      </c>
      <c r="N206">
        <f t="shared" si="21"/>
        <v>2100</v>
      </c>
      <c r="O206">
        <f t="shared" si="22"/>
        <v>14385</v>
      </c>
      <c r="P206" t="str">
        <f t="shared" si="23"/>
        <v>10014108530CME</v>
      </c>
      <c r="Q206" t="str">
        <f t="shared" si="24"/>
        <v>14108530CME</v>
      </c>
      <c r="R206" t="str">
        <f t="shared" si="25"/>
        <v>141085TDCME</v>
      </c>
      <c r="S206" t="str">
        <f t="shared" si="26"/>
        <v>100141085TDCME</v>
      </c>
      <c r="T206" t="str">
        <f t="shared" si="27"/>
        <v>0CME</v>
      </c>
    </row>
    <row r="207" spans="3:20" x14ac:dyDescent="0.2">
      <c r="C207">
        <v>1001</v>
      </c>
      <c r="D207" t="s">
        <v>199</v>
      </c>
      <c r="E207" t="s">
        <v>200</v>
      </c>
      <c r="F207" t="s">
        <v>396</v>
      </c>
      <c r="G207" s="1">
        <v>41085</v>
      </c>
      <c r="H207" t="s">
        <v>204</v>
      </c>
      <c r="I207">
        <v>34</v>
      </c>
      <c r="J207">
        <v>6.85</v>
      </c>
      <c r="K207">
        <v>21.9</v>
      </c>
      <c r="L207" s="139">
        <v>0</v>
      </c>
      <c r="M207">
        <v>0</v>
      </c>
      <c r="N207">
        <f t="shared" si="21"/>
        <v>21.9</v>
      </c>
      <c r="O207">
        <f t="shared" si="22"/>
        <v>150.01499999999999</v>
      </c>
      <c r="P207" t="str">
        <f t="shared" si="23"/>
        <v>10014108530CME</v>
      </c>
      <c r="Q207" t="str">
        <f t="shared" si="24"/>
        <v>14108530CME</v>
      </c>
      <c r="R207" t="str">
        <f t="shared" si="25"/>
        <v>141085TDCME</v>
      </c>
      <c r="S207" t="str">
        <f t="shared" si="26"/>
        <v>100141085TDCME</v>
      </c>
      <c r="T207" t="str">
        <f t="shared" si="27"/>
        <v>0CME</v>
      </c>
    </row>
    <row r="208" spans="3:20" x14ac:dyDescent="0.2">
      <c r="C208">
        <v>1001</v>
      </c>
      <c r="D208" t="s">
        <v>199</v>
      </c>
      <c r="E208" t="s">
        <v>200</v>
      </c>
      <c r="F208" t="s">
        <v>397</v>
      </c>
      <c r="G208" s="1">
        <v>41085</v>
      </c>
      <c r="H208" t="s">
        <v>204</v>
      </c>
      <c r="I208">
        <v>34</v>
      </c>
      <c r="J208">
        <v>6.85</v>
      </c>
      <c r="K208">
        <v>20.440000000000001</v>
      </c>
      <c r="L208" s="139">
        <v>0</v>
      </c>
      <c r="M208">
        <v>0</v>
      </c>
      <c r="N208">
        <f t="shared" si="21"/>
        <v>20.440000000000001</v>
      </c>
      <c r="O208">
        <f t="shared" si="22"/>
        <v>140.01400000000001</v>
      </c>
      <c r="P208" t="str">
        <f t="shared" si="23"/>
        <v>10014108530CME</v>
      </c>
      <c r="Q208" t="str">
        <f t="shared" si="24"/>
        <v>14108530CME</v>
      </c>
      <c r="R208" t="str">
        <f t="shared" si="25"/>
        <v>141085TDCME</v>
      </c>
      <c r="S208" t="str">
        <f t="shared" si="26"/>
        <v>100141085TDCME</v>
      </c>
      <c r="T208" t="str">
        <f t="shared" si="27"/>
        <v>0CME</v>
      </c>
    </row>
    <row r="209" spans="3:20" x14ac:dyDescent="0.2">
      <c r="C209">
        <v>1001</v>
      </c>
      <c r="D209" t="s">
        <v>199</v>
      </c>
      <c r="E209" t="s">
        <v>200</v>
      </c>
      <c r="F209" t="s">
        <v>398</v>
      </c>
      <c r="G209" s="1">
        <v>41085</v>
      </c>
      <c r="H209" t="s">
        <v>204</v>
      </c>
      <c r="I209">
        <v>34</v>
      </c>
      <c r="J209">
        <v>6.85</v>
      </c>
      <c r="K209">
        <v>44.51</v>
      </c>
      <c r="L209" s="139">
        <v>0</v>
      </c>
      <c r="M209">
        <v>0</v>
      </c>
      <c r="N209">
        <f t="shared" si="21"/>
        <v>44.51</v>
      </c>
      <c r="O209">
        <f t="shared" si="22"/>
        <v>304.89349999999996</v>
      </c>
      <c r="P209" t="str">
        <f t="shared" si="23"/>
        <v>10014108530CME</v>
      </c>
      <c r="Q209" t="str">
        <f t="shared" si="24"/>
        <v>14108530CME</v>
      </c>
      <c r="R209" t="str">
        <f t="shared" si="25"/>
        <v>141085TDCME</v>
      </c>
      <c r="S209" t="str">
        <f t="shared" si="26"/>
        <v>100141085TDCME</v>
      </c>
      <c r="T209" t="str">
        <f t="shared" si="27"/>
        <v>0CME</v>
      </c>
    </row>
    <row r="210" spans="3:20" x14ac:dyDescent="0.2">
      <c r="C210">
        <v>1001</v>
      </c>
      <c r="D210" t="s">
        <v>199</v>
      </c>
      <c r="E210" t="s">
        <v>200</v>
      </c>
      <c r="F210" t="s">
        <v>399</v>
      </c>
      <c r="G210" s="1">
        <v>41085</v>
      </c>
      <c r="H210" t="s">
        <v>204</v>
      </c>
      <c r="I210">
        <v>34</v>
      </c>
      <c r="J210">
        <v>6.85</v>
      </c>
      <c r="K210">
        <v>95</v>
      </c>
      <c r="L210" s="139">
        <v>0</v>
      </c>
      <c r="M210">
        <v>0</v>
      </c>
      <c r="N210">
        <f t="shared" si="21"/>
        <v>95</v>
      </c>
      <c r="O210">
        <f t="shared" si="22"/>
        <v>650.75</v>
      </c>
      <c r="P210" t="str">
        <f t="shared" si="23"/>
        <v>10014108530CME</v>
      </c>
      <c r="Q210" t="str">
        <f t="shared" si="24"/>
        <v>14108530CME</v>
      </c>
      <c r="R210" t="str">
        <f t="shared" si="25"/>
        <v>141085TDCME</v>
      </c>
      <c r="S210" t="str">
        <f t="shared" si="26"/>
        <v>100141085TDCME</v>
      </c>
      <c r="T210" t="str">
        <f t="shared" si="27"/>
        <v>0CME</v>
      </c>
    </row>
    <row r="211" spans="3:20" x14ac:dyDescent="0.2">
      <c r="C211">
        <v>1001</v>
      </c>
      <c r="D211" t="s">
        <v>199</v>
      </c>
      <c r="E211" t="s">
        <v>200</v>
      </c>
      <c r="F211" t="s">
        <v>400</v>
      </c>
      <c r="G211" s="1">
        <v>41085</v>
      </c>
      <c r="H211" t="s">
        <v>204</v>
      </c>
      <c r="I211">
        <v>34</v>
      </c>
      <c r="J211">
        <v>6.85</v>
      </c>
      <c r="K211">
        <v>290.52</v>
      </c>
      <c r="L211" s="139">
        <v>0</v>
      </c>
      <c r="M211">
        <v>0</v>
      </c>
      <c r="N211">
        <f t="shared" si="21"/>
        <v>290.52</v>
      </c>
      <c r="O211">
        <f t="shared" si="22"/>
        <v>1990.0619999999997</v>
      </c>
      <c r="P211" t="str">
        <f t="shared" si="23"/>
        <v>10014108530CME</v>
      </c>
      <c r="Q211" t="str">
        <f t="shared" si="24"/>
        <v>14108530CME</v>
      </c>
      <c r="R211" t="str">
        <f t="shared" si="25"/>
        <v>141085TDCME</v>
      </c>
      <c r="S211" t="str">
        <f t="shared" si="26"/>
        <v>100141085TDCME</v>
      </c>
      <c r="T211" t="str">
        <f t="shared" si="27"/>
        <v>0CME</v>
      </c>
    </row>
    <row r="212" spans="3:20" x14ac:dyDescent="0.2">
      <c r="C212">
        <v>1001</v>
      </c>
      <c r="D212" t="s">
        <v>199</v>
      </c>
      <c r="E212" t="s">
        <v>200</v>
      </c>
      <c r="F212" t="s">
        <v>401</v>
      </c>
      <c r="G212" s="1">
        <v>41085</v>
      </c>
      <c r="H212" t="s">
        <v>204</v>
      </c>
      <c r="I212">
        <v>34</v>
      </c>
      <c r="J212">
        <v>6.85</v>
      </c>
      <c r="K212">
        <v>145.99</v>
      </c>
      <c r="L212" s="139">
        <v>0</v>
      </c>
      <c r="M212">
        <v>0</v>
      </c>
      <c r="N212">
        <f t="shared" si="21"/>
        <v>145.99</v>
      </c>
      <c r="O212">
        <f t="shared" si="22"/>
        <v>1000.0315000000001</v>
      </c>
      <c r="P212" t="str">
        <f t="shared" si="23"/>
        <v>10014108530CME</v>
      </c>
      <c r="Q212" t="str">
        <f t="shared" si="24"/>
        <v>14108530CME</v>
      </c>
      <c r="R212" t="str">
        <f t="shared" si="25"/>
        <v>141085TDCME</v>
      </c>
      <c r="S212" t="str">
        <f t="shared" si="26"/>
        <v>100141085TDCME</v>
      </c>
      <c r="T212" t="str">
        <f t="shared" si="27"/>
        <v>0CME</v>
      </c>
    </row>
    <row r="213" spans="3:20" x14ac:dyDescent="0.2">
      <c r="C213">
        <v>1001</v>
      </c>
      <c r="D213" t="s">
        <v>199</v>
      </c>
      <c r="E213" t="s">
        <v>200</v>
      </c>
      <c r="F213" t="s">
        <v>402</v>
      </c>
      <c r="G213" s="1">
        <v>41085</v>
      </c>
      <c r="H213" t="s">
        <v>204</v>
      </c>
      <c r="I213">
        <v>34</v>
      </c>
      <c r="J213">
        <v>6.85</v>
      </c>
      <c r="K213">
        <v>87.59</v>
      </c>
      <c r="L213" s="139">
        <v>0</v>
      </c>
      <c r="M213">
        <v>0</v>
      </c>
      <c r="N213">
        <f t="shared" si="21"/>
        <v>87.59</v>
      </c>
      <c r="O213">
        <f t="shared" si="22"/>
        <v>599.99149999999997</v>
      </c>
      <c r="P213" t="str">
        <f t="shared" si="23"/>
        <v>10014108530CME</v>
      </c>
      <c r="Q213" t="str">
        <f t="shared" si="24"/>
        <v>14108530CME</v>
      </c>
      <c r="R213" t="str">
        <f t="shared" si="25"/>
        <v>141085TDCME</v>
      </c>
      <c r="S213" t="str">
        <f t="shared" si="26"/>
        <v>100141085TDCME</v>
      </c>
      <c r="T213" t="str">
        <f t="shared" si="27"/>
        <v>0CME</v>
      </c>
    </row>
    <row r="214" spans="3:20" x14ac:dyDescent="0.2">
      <c r="C214">
        <v>1001</v>
      </c>
      <c r="D214" t="s">
        <v>199</v>
      </c>
      <c r="E214" t="s">
        <v>200</v>
      </c>
      <c r="F214" t="s">
        <v>403</v>
      </c>
      <c r="G214" s="1">
        <v>41085</v>
      </c>
      <c r="H214" t="s">
        <v>204</v>
      </c>
      <c r="I214">
        <v>34</v>
      </c>
      <c r="J214">
        <v>6.85</v>
      </c>
      <c r="K214">
        <v>102.19</v>
      </c>
      <c r="L214" s="139">
        <v>0</v>
      </c>
      <c r="M214">
        <v>0</v>
      </c>
      <c r="N214">
        <f t="shared" si="21"/>
        <v>102.19</v>
      </c>
      <c r="O214">
        <f t="shared" si="22"/>
        <v>700.00149999999996</v>
      </c>
      <c r="P214" t="str">
        <f t="shared" si="23"/>
        <v>10014108530CME</v>
      </c>
      <c r="Q214" t="str">
        <f t="shared" si="24"/>
        <v>14108530CME</v>
      </c>
      <c r="R214" t="str">
        <f t="shared" si="25"/>
        <v>141085TDCME</v>
      </c>
      <c r="S214" t="str">
        <f t="shared" si="26"/>
        <v>100141085TDCME</v>
      </c>
      <c r="T214" t="str">
        <f t="shared" si="27"/>
        <v>0CME</v>
      </c>
    </row>
    <row r="215" spans="3:20" x14ac:dyDescent="0.2">
      <c r="C215">
        <v>1001</v>
      </c>
      <c r="D215" t="s">
        <v>199</v>
      </c>
      <c r="E215" t="s">
        <v>200</v>
      </c>
      <c r="F215" t="s">
        <v>404</v>
      </c>
      <c r="G215" s="1">
        <v>41085</v>
      </c>
      <c r="H215" t="s">
        <v>204</v>
      </c>
      <c r="I215">
        <v>34</v>
      </c>
      <c r="J215">
        <v>6.85</v>
      </c>
      <c r="K215">
        <v>153</v>
      </c>
      <c r="L215" s="139">
        <v>0</v>
      </c>
      <c r="M215">
        <v>0</v>
      </c>
      <c r="N215">
        <f t="shared" si="21"/>
        <v>153</v>
      </c>
      <c r="O215">
        <f t="shared" si="22"/>
        <v>1048.05</v>
      </c>
      <c r="P215" t="str">
        <f t="shared" si="23"/>
        <v>10014108530CME</v>
      </c>
      <c r="Q215" t="str">
        <f t="shared" si="24"/>
        <v>14108530CME</v>
      </c>
      <c r="R215" t="str">
        <f t="shared" si="25"/>
        <v>141085TDCME</v>
      </c>
      <c r="S215" t="str">
        <f t="shared" si="26"/>
        <v>100141085TDCME</v>
      </c>
      <c r="T215" t="str">
        <f t="shared" si="27"/>
        <v>0CME</v>
      </c>
    </row>
    <row r="216" spans="3:20" x14ac:dyDescent="0.2">
      <c r="C216">
        <v>1001</v>
      </c>
      <c r="D216" t="s">
        <v>199</v>
      </c>
      <c r="E216" t="s">
        <v>200</v>
      </c>
      <c r="F216" t="s">
        <v>405</v>
      </c>
      <c r="G216" s="1">
        <v>41085</v>
      </c>
      <c r="H216" t="s">
        <v>204</v>
      </c>
      <c r="I216">
        <v>34</v>
      </c>
      <c r="J216">
        <v>6.85</v>
      </c>
      <c r="K216">
        <v>870.66</v>
      </c>
      <c r="L216" s="139">
        <v>0</v>
      </c>
      <c r="M216">
        <v>0</v>
      </c>
      <c r="N216">
        <f t="shared" si="21"/>
        <v>870.66</v>
      </c>
      <c r="O216">
        <f t="shared" si="22"/>
        <v>5964.0209999999997</v>
      </c>
      <c r="P216" t="str">
        <f t="shared" si="23"/>
        <v>10014108530CME</v>
      </c>
      <c r="Q216" t="str">
        <f t="shared" si="24"/>
        <v>14108530CME</v>
      </c>
      <c r="R216" t="str">
        <f t="shared" si="25"/>
        <v>141085TDCME</v>
      </c>
      <c r="S216" t="str">
        <f t="shared" si="26"/>
        <v>100141085TDCME</v>
      </c>
      <c r="T216" t="str">
        <f t="shared" si="27"/>
        <v>0CME</v>
      </c>
    </row>
    <row r="217" spans="3:20" x14ac:dyDescent="0.2">
      <c r="C217">
        <v>1001</v>
      </c>
      <c r="D217" t="s">
        <v>199</v>
      </c>
      <c r="E217" t="s">
        <v>200</v>
      </c>
      <c r="F217" t="s">
        <v>406</v>
      </c>
      <c r="G217" s="1">
        <v>41085</v>
      </c>
      <c r="H217" t="s">
        <v>204</v>
      </c>
      <c r="I217">
        <v>34</v>
      </c>
      <c r="J217">
        <v>6.85</v>
      </c>
      <c r="K217">
        <v>73</v>
      </c>
      <c r="L217" s="139">
        <v>0</v>
      </c>
      <c r="M217">
        <v>0</v>
      </c>
      <c r="N217">
        <f t="shared" si="21"/>
        <v>73</v>
      </c>
      <c r="O217">
        <f t="shared" si="22"/>
        <v>500.04999999999995</v>
      </c>
      <c r="P217" t="str">
        <f t="shared" si="23"/>
        <v>10014108530CME</v>
      </c>
      <c r="Q217" t="str">
        <f t="shared" si="24"/>
        <v>14108530CME</v>
      </c>
      <c r="R217" t="str">
        <f t="shared" si="25"/>
        <v>141085TDCME</v>
      </c>
      <c r="S217" t="str">
        <f t="shared" si="26"/>
        <v>100141085TDCME</v>
      </c>
      <c r="T217" t="str">
        <f t="shared" si="27"/>
        <v>0CME</v>
      </c>
    </row>
    <row r="218" spans="3:20" x14ac:dyDescent="0.2">
      <c r="C218">
        <v>1001</v>
      </c>
      <c r="D218" t="s">
        <v>199</v>
      </c>
      <c r="E218" t="s">
        <v>200</v>
      </c>
      <c r="F218" t="s">
        <v>407</v>
      </c>
      <c r="G218" s="1">
        <v>41085</v>
      </c>
      <c r="H218" t="s">
        <v>204</v>
      </c>
      <c r="I218">
        <v>34</v>
      </c>
      <c r="J218">
        <v>6.85</v>
      </c>
      <c r="K218">
        <v>36.549999999999997</v>
      </c>
      <c r="L218" s="139">
        <v>0</v>
      </c>
      <c r="M218">
        <v>0</v>
      </c>
      <c r="N218">
        <f t="shared" si="21"/>
        <v>36.549999999999997</v>
      </c>
      <c r="O218">
        <f t="shared" si="22"/>
        <v>250.36749999999998</v>
      </c>
      <c r="P218" t="str">
        <f t="shared" si="23"/>
        <v>10014108530CME</v>
      </c>
      <c r="Q218" t="str">
        <f t="shared" si="24"/>
        <v>14108530CME</v>
      </c>
      <c r="R218" t="str">
        <f t="shared" si="25"/>
        <v>141085TDCME</v>
      </c>
      <c r="S218" t="str">
        <f t="shared" si="26"/>
        <v>100141085TDCME</v>
      </c>
      <c r="T218" t="str">
        <f t="shared" si="27"/>
        <v>0CME</v>
      </c>
    </row>
    <row r="219" spans="3:20" x14ac:dyDescent="0.2">
      <c r="C219">
        <v>1001</v>
      </c>
      <c r="D219" t="s">
        <v>199</v>
      </c>
      <c r="E219" t="s">
        <v>200</v>
      </c>
      <c r="F219" t="s">
        <v>408</v>
      </c>
      <c r="G219" s="1">
        <v>41085</v>
      </c>
      <c r="H219" t="s">
        <v>204</v>
      </c>
      <c r="I219">
        <v>34</v>
      </c>
      <c r="J219">
        <v>6.85</v>
      </c>
      <c r="K219">
        <v>17.96</v>
      </c>
      <c r="L219" s="139">
        <v>0</v>
      </c>
      <c r="M219">
        <v>0</v>
      </c>
      <c r="N219">
        <f t="shared" si="21"/>
        <v>17.96</v>
      </c>
      <c r="O219">
        <f t="shared" si="22"/>
        <v>123.026</v>
      </c>
      <c r="P219" t="str">
        <f t="shared" si="23"/>
        <v>10014108530CME</v>
      </c>
      <c r="Q219" t="str">
        <f t="shared" si="24"/>
        <v>14108530CME</v>
      </c>
      <c r="R219" t="str">
        <f t="shared" si="25"/>
        <v>141085TDCME</v>
      </c>
      <c r="S219" t="str">
        <f t="shared" si="26"/>
        <v>100141085TDCME</v>
      </c>
      <c r="T219" t="str">
        <f t="shared" si="27"/>
        <v>0CME</v>
      </c>
    </row>
    <row r="220" spans="3:20" x14ac:dyDescent="0.2">
      <c r="C220">
        <v>1001</v>
      </c>
      <c r="D220" t="s">
        <v>199</v>
      </c>
      <c r="E220" t="s">
        <v>200</v>
      </c>
      <c r="F220" t="s">
        <v>409</v>
      </c>
      <c r="G220" s="1">
        <v>41085</v>
      </c>
      <c r="H220" t="s">
        <v>204</v>
      </c>
      <c r="I220">
        <v>34</v>
      </c>
      <c r="J220">
        <v>6.85</v>
      </c>
      <c r="K220">
        <v>1000</v>
      </c>
      <c r="L220" s="139">
        <v>0</v>
      </c>
      <c r="M220">
        <v>0</v>
      </c>
      <c r="N220">
        <f t="shared" si="21"/>
        <v>1000</v>
      </c>
      <c r="O220">
        <f t="shared" si="22"/>
        <v>6850</v>
      </c>
      <c r="P220" t="str">
        <f t="shared" si="23"/>
        <v>10014108530CME</v>
      </c>
      <c r="Q220" t="str">
        <f t="shared" si="24"/>
        <v>14108530CME</v>
      </c>
      <c r="R220" t="str">
        <f t="shared" si="25"/>
        <v>141085TDCME</v>
      </c>
      <c r="S220" t="str">
        <f t="shared" si="26"/>
        <v>100141085TDCME</v>
      </c>
      <c r="T220" t="str">
        <f t="shared" si="27"/>
        <v>0CME</v>
      </c>
    </row>
    <row r="221" spans="3:20" x14ac:dyDescent="0.2">
      <c r="C221">
        <v>1001</v>
      </c>
      <c r="D221" t="s">
        <v>199</v>
      </c>
      <c r="E221" t="s">
        <v>200</v>
      </c>
      <c r="F221" t="s">
        <v>410</v>
      </c>
      <c r="G221" s="1">
        <v>41085</v>
      </c>
      <c r="H221" t="s">
        <v>204</v>
      </c>
      <c r="I221">
        <v>34</v>
      </c>
      <c r="J221">
        <v>6.85</v>
      </c>
      <c r="K221">
        <v>40.880000000000003</v>
      </c>
      <c r="L221" s="139">
        <v>0</v>
      </c>
      <c r="M221">
        <v>0</v>
      </c>
      <c r="N221">
        <f t="shared" si="21"/>
        <v>40.880000000000003</v>
      </c>
      <c r="O221">
        <f t="shared" si="22"/>
        <v>280.02800000000002</v>
      </c>
      <c r="P221" t="str">
        <f t="shared" si="23"/>
        <v>10014108530CME</v>
      </c>
      <c r="Q221" t="str">
        <f t="shared" si="24"/>
        <v>14108530CME</v>
      </c>
      <c r="R221" t="str">
        <f t="shared" si="25"/>
        <v>141085TDCME</v>
      </c>
      <c r="S221" t="str">
        <f t="shared" si="26"/>
        <v>100141085TDCME</v>
      </c>
      <c r="T221" t="str">
        <f t="shared" si="27"/>
        <v>0CME</v>
      </c>
    </row>
    <row r="222" spans="3:20" x14ac:dyDescent="0.2">
      <c r="C222">
        <v>1001</v>
      </c>
      <c r="D222" t="s">
        <v>199</v>
      </c>
      <c r="E222" t="s">
        <v>200</v>
      </c>
      <c r="F222" t="s">
        <v>411</v>
      </c>
      <c r="G222" s="1">
        <v>41085</v>
      </c>
      <c r="H222" t="s">
        <v>204</v>
      </c>
      <c r="I222">
        <v>34</v>
      </c>
      <c r="J222">
        <v>6.85</v>
      </c>
      <c r="K222">
        <v>8000</v>
      </c>
      <c r="L222" s="139">
        <v>0</v>
      </c>
      <c r="M222">
        <v>0</v>
      </c>
      <c r="N222">
        <f t="shared" si="21"/>
        <v>8000</v>
      </c>
      <c r="O222">
        <f t="shared" si="22"/>
        <v>54800</v>
      </c>
      <c r="P222" t="str">
        <f t="shared" si="23"/>
        <v>10014108530CME</v>
      </c>
      <c r="Q222" t="str">
        <f t="shared" si="24"/>
        <v>14108530CME</v>
      </c>
      <c r="R222" t="str">
        <f t="shared" si="25"/>
        <v>141085TDCME</v>
      </c>
      <c r="S222" t="str">
        <f t="shared" si="26"/>
        <v>100141085TDCME</v>
      </c>
      <c r="T222" t="str">
        <f t="shared" si="27"/>
        <v>0CME</v>
      </c>
    </row>
    <row r="223" spans="3:20" x14ac:dyDescent="0.2">
      <c r="C223">
        <v>1001</v>
      </c>
      <c r="D223" t="s">
        <v>199</v>
      </c>
      <c r="E223" t="s">
        <v>200</v>
      </c>
      <c r="F223" t="s">
        <v>412</v>
      </c>
      <c r="G223" s="1">
        <v>41085</v>
      </c>
      <c r="H223" t="s">
        <v>204</v>
      </c>
      <c r="I223">
        <v>34</v>
      </c>
      <c r="J223">
        <v>6.85</v>
      </c>
      <c r="K223">
        <v>5.1100000000000003</v>
      </c>
      <c r="L223" s="139">
        <v>0</v>
      </c>
      <c r="M223">
        <v>0</v>
      </c>
      <c r="N223">
        <f t="shared" si="21"/>
        <v>5.1100000000000003</v>
      </c>
      <c r="O223">
        <f t="shared" si="22"/>
        <v>35.003500000000003</v>
      </c>
      <c r="P223" t="str">
        <f t="shared" si="23"/>
        <v>10014108530CME</v>
      </c>
      <c r="Q223" t="str">
        <f t="shared" si="24"/>
        <v>14108530CME</v>
      </c>
      <c r="R223" t="str">
        <f t="shared" si="25"/>
        <v>141085TDCME</v>
      </c>
      <c r="S223" t="str">
        <f t="shared" si="26"/>
        <v>100141085TDCME</v>
      </c>
      <c r="T223" t="str">
        <f t="shared" si="27"/>
        <v>0CME</v>
      </c>
    </row>
    <row r="224" spans="3:20" x14ac:dyDescent="0.2">
      <c r="C224">
        <v>1001</v>
      </c>
      <c r="D224" t="s">
        <v>199</v>
      </c>
      <c r="E224" t="s">
        <v>200</v>
      </c>
      <c r="F224" t="s">
        <v>413</v>
      </c>
      <c r="G224" s="1">
        <v>41085</v>
      </c>
      <c r="H224" t="s">
        <v>204</v>
      </c>
      <c r="I224">
        <v>34</v>
      </c>
      <c r="J224">
        <v>6.85</v>
      </c>
      <c r="K224">
        <v>43.8</v>
      </c>
      <c r="L224" s="139">
        <v>0</v>
      </c>
      <c r="M224">
        <v>0</v>
      </c>
      <c r="N224">
        <f t="shared" si="21"/>
        <v>43.8</v>
      </c>
      <c r="O224">
        <f t="shared" si="22"/>
        <v>300.02999999999997</v>
      </c>
      <c r="P224" t="str">
        <f t="shared" si="23"/>
        <v>10014108530CME</v>
      </c>
      <c r="Q224" t="str">
        <f t="shared" si="24"/>
        <v>14108530CME</v>
      </c>
      <c r="R224" t="str">
        <f t="shared" si="25"/>
        <v>141085TDCME</v>
      </c>
      <c r="S224" t="str">
        <f t="shared" si="26"/>
        <v>100141085TDCME</v>
      </c>
      <c r="T224" t="str">
        <f t="shared" si="27"/>
        <v>0CME</v>
      </c>
    </row>
    <row r="225" spans="3:20" x14ac:dyDescent="0.2">
      <c r="C225">
        <v>1001</v>
      </c>
      <c r="D225" t="s">
        <v>199</v>
      </c>
      <c r="E225" t="s">
        <v>200</v>
      </c>
      <c r="F225" t="s">
        <v>414</v>
      </c>
      <c r="G225" s="1">
        <v>41085</v>
      </c>
      <c r="H225" t="s">
        <v>204</v>
      </c>
      <c r="I225">
        <v>34</v>
      </c>
      <c r="J225">
        <v>6.85</v>
      </c>
      <c r="K225">
        <v>26.28</v>
      </c>
      <c r="L225" s="139">
        <v>0</v>
      </c>
      <c r="M225">
        <v>0</v>
      </c>
      <c r="N225">
        <f t="shared" si="21"/>
        <v>26.28</v>
      </c>
      <c r="O225">
        <f t="shared" si="22"/>
        <v>180.018</v>
      </c>
      <c r="P225" t="str">
        <f t="shared" si="23"/>
        <v>10014108530CME</v>
      </c>
      <c r="Q225" t="str">
        <f t="shared" si="24"/>
        <v>14108530CME</v>
      </c>
      <c r="R225" t="str">
        <f t="shared" si="25"/>
        <v>141085TDCME</v>
      </c>
      <c r="S225" t="str">
        <f t="shared" si="26"/>
        <v>100141085TDCME</v>
      </c>
      <c r="T225" t="str">
        <f t="shared" si="27"/>
        <v>0CME</v>
      </c>
    </row>
    <row r="226" spans="3:20" x14ac:dyDescent="0.2">
      <c r="C226">
        <v>1001</v>
      </c>
      <c r="D226" t="s">
        <v>199</v>
      </c>
      <c r="E226" t="s">
        <v>200</v>
      </c>
      <c r="F226" t="s">
        <v>415</v>
      </c>
      <c r="G226" s="1">
        <v>41085</v>
      </c>
      <c r="H226" t="s">
        <v>204</v>
      </c>
      <c r="I226">
        <v>34</v>
      </c>
      <c r="J226">
        <v>6.85</v>
      </c>
      <c r="K226">
        <v>145.99</v>
      </c>
      <c r="L226" s="139">
        <v>0</v>
      </c>
      <c r="M226">
        <v>0</v>
      </c>
      <c r="N226">
        <f t="shared" si="21"/>
        <v>145.99</v>
      </c>
      <c r="O226">
        <f t="shared" si="22"/>
        <v>1000.0315000000001</v>
      </c>
      <c r="P226" t="str">
        <f t="shared" si="23"/>
        <v>10014108530CME</v>
      </c>
      <c r="Q226" t="str">
        <f t="shared" si="24"/>
        <v>14108530CME</v>
      </c>
      <c r="R226" t="str">
        <f t="shared" si="25"/>
        <v>141085TDCME</v>
      </c>
      <c r="S226" t="str">
        <f t="shared" si="26"/>
        <v>100141085TDCME</v>
      </c>
      <c r="T226" t="str">
        <f t="shared" si="27"/>
        <v>0CME</v>
      </c>
    </row>
    <row r="227" spans="3:20" x14ac:dyDescent="0.2">
      <c r="C227">
        <v>1001</v>
      </c>
      <c r="D227" t="s">
        <v>199</v>
      </c>
      <c r="E227" t="s">
        <v>200</v>
      </c>
      <c r="F227" t="s">
        <v>416</v>
      </c>
      <c r="G227" s="1">
        <v>41085</v>
      </c>
      <c r="H227" t="s">
        <v>204</v>
      </c>
      <c r="I227">
        <v>34</v>
      </c>
      <c r="J227">
        <v>6.85</v>
      </c>
      <c r="K227">
        <v>43.8</v>
      </c>
      <c r="L227" s="139">
        <v>0</v>
      </c>
      <c r="M227">
        <v>0</v>
      </c>
      <c r="N227">
        <f t="shared" si="21"/>
        <v>43.8</v>
      </c>
      <c r="O227">
        <f t="shared" si="22"/>
        <v>300.02999999999997</v>
      </c>
      <c r="P227" t="str">
        <f t="shared" si="23"/>
        <v>10014108530CME</v>
      </c>
      <c r="Q227" t="str">
        <f t="shared" si="24"/>
        <v>14108530CME</v>
      </c>
      <c r="R227" t="str">
        <f t="shared" si="25"/>
        <v>141085TDCME</v>
      </c>
      <c r="S227" t="str">
        <f t="shared" si="26"/>
        <v>100141085TDCME</v>
      </c>
      <c r="T227" t="str">
        <f t="shared" si="27"/>
        <v>0CME</v>
      </c>
    </row>
    <row r="228" spans="3:20" x14ac:dyDescent="0.2">
      <c r="C228">
        <v>1001</v>
      </c>
      <c r="D228" t="s">
        <v>199</v>
      </c>
      <c r="E228" t="s">
        <v>200</v>
      </c>
      <c r="F228" t="s">
        <v>417</v>
      </c>
      <c r="G228" s="1">
        <v>41085</v>
      </c>
      <c r="H228" t="s">
        <v>204</v>
      </c>
      <c r="I228">
        <v>34</v>
      </c>
      <c r="J228">
        <v>6.85</v>
      </c>
      <c r="K228">
        <v>54.32</v>
      </c>
      <c r="L228" s="139">
        <v>0</v>
      </c>
      <c r="M228">
        <v>0</v>
      </c>
      <c r="N228">
        <f t="shared" si="21"/>
        <v>54.32</v>
      </c>
      <c r="O228">
        <f t="shared" si="22"/>
        <v>372.09199999999998</v>
      </c>
      <c r="P228" t="str">
        <f t="shared" si="23"/>
        <v>10014108530CME</v>
      </c>
      <c r="Q228" t="str">
        <f t="shared" si="24"/>
        <v>14108530CME</v>
      </c>
      <c r="R228" t="str">
        <f t="shared" si="25"/>
        <v>141085TDCME</v>
      </c>
      <c r="S228" t="str">
        <f t="shared" si="26"/>
        <v>100141085TDCME</v>
      </c>
      <c r="T228" t="str">
        <f t="shared" si="27"/>
        <v>0CME</v>
      </c>
    </row>
    <row r="229" spans="3:20" x14ac:dyDescent="0.2">
      <c r="C229">
        <v>1001</v>
      </c>
      <c r="D229" t="s">
        <v>199</v>
      </c>
      <c r="E229" t="s">
        <v>200</v>
      </c>
      <c r="F229" t="s">
        <v>418</v>
      </c>
      <c r="G229" s="1">
        <v>41085</v>
      </c>
      <c r="H229" t="s">
        <v>204</v>
      </c>
      <c r="I229">
        <v>34</v>
      </c>
      <c r="J229">
        <v>6.85</v>
      </c>
      <c r="K229">
        <v>104.56</v>
      </c>
      <c r="L229" s="139">
        <v>0</v>
      </c>
      <c r="M229">
        <v>0</v>
      </c>
      <c r="N229">
        <f t="shared" si="21"/>
        <v>104.56</v>
      </c>
      <c r="O229">
        <f t="shared" si="22"/>
        <v>716.23599999999999</v>
      </c>
      <c r="P229" t="str">
        <f t="shared" si="23"/>
        <v>10014108530CME</v>
      </c>
      <c r="Q229" t="str">
        <f t="shared" si="24"/>
        <v>14108530CME</v>
      </c>
      <c r="R229" t="str">
        <f t="shared" si="25"/>
        <v>141085TDCME</v>
      </c>
      <c r="S229" t="str">
        <f t="shared" si="26"/>
        <v>100141085TDCME</v>
      </c>
      <c r="T229" t="str">
        <f t="shared" si="27"/>
        <v>0CME</v>
      </c>
    </row>
    <row r="230" spans="3:20" x14ac:dyDescent="0.2">
      <c r="C230">
        <v>1001</v>
      </c>
      <c r="D230" t="s">
        <v>199</v>
      </c>
      <c r="E230" t="s">
        <v>200</v>
      </c>
      <c r="F230" t="s">
        <v>419</v>
      </c>
      <c r="G230" s="1">
        <v>41085</v>
      </c>
      <c r="H230" t="s">
        <v>204</v>
      </c>
      <c r="I230">
        <v>34</v>
      </c>
      <c r="J230">
        <v>6.85</v>
      </c>
      <c r="K230">
        <v>20</v>
      </c>
      <c r="L230" s="139">
        <v>0</v>
      </c>
      <c r="M230">
        <v>0</v>
      </c>
      <c r="N230">
        <f t="shared" si="21"/>
        <v>20</v>
      </c>
      <c r="O230">
        <f t="shared" si="22"/>
        <v>137</v>
      </c>
      <c r="P230" t="str">
        <f t="shared" si="23"/>
        <v>10014108530CME</v>
      </c>
      <c r="Q230" t="str">
        <f t="shared" si="24"/>
        <v>14108530CME</v>
      </c>
      <c r="R230" t="str">
        <f t="shared" si="25"/>
        <v>141085TDCME</v>
      </c>
      <c r="S230" t="str">
        <f t="shared" si="26"/>
        <v>100141085TDCME</v>
      </c>
      <c r="T230" t="str">
        <f t="shared" si="27"/>
        <v>0CME</v>
      </c>
    </row>
    <row r="231" spans="3:20" x14ac:dyDescent="0.2">
      <c r="C231">
        <v>1001</v>
      </c>
      <c r="D231" t="s">
        <v>199</v>
      </c>
      <c r="E231" t="s">
        <v>200</v>
      </c>
      <c r="F231" t="s">
        <v>420</v>
      </c>
      <c r="G231" s="1">
        <v>41085</v>
      </c>
      <c r="H231" t="s">
        <v>204</v>
      </c>
      <c r="I231">
        <v>34</v>
      </c>
      <c r="J231">
        <v>6.85</v>
      </c>
      <c r="K231">
        <v>49251.7</v>
      </c>
      <c r="L231" s="139">
        <v>0</v>
      </c>
      <c r="M231">
        <v>0</v>
      </c>
      <c r="N231">
        <f t="shared" si="21"/>
        <v>49251.7</v>
      </c>
      <c r="O231">
        <f t="shared" si="22"/>
        <v>337374.14499999996</v>
      </c>
      <c r="P231" t="str">
        <f t="shared" si="23"/>
        <v>10014108530CME</v>
      </c>
      <c r="Q231" t="str">
        <f t="shared" si="24"/>
        <v>14108530CME</v>
      </c>
      <c r="R231" t="str">
        <f t="shared" si="25"/>
        <v>141085TDCME</v>
      </c>
      <c r="S231" t="str">
        <f t="shared" si="26"/>
        <v>100141085TDCME</v>
      </c>
      <c r="T231" t="str">
        <f t="shared" si="27"/>
        <v>0CME</v>
      </c>
    </row>
    <row r="232" spans="3:20" x14ac:dyDescent="0.2">
      <c r="C232">
        <v>1001</v>
      </c>
      <c r="D232" t="s">
        <v>199</v>
      </c>
      <c r="E232" t="s">
        <v>200</v>
      </c>
      <c r="F232" t="s">
        <v>421</v>
      </c>
      <c r="G232" s="1">
        <v>41085</v>
      </c>
      <c r="H232" t="s">
        <v>204</v>
      </c>
      <c r="I232">
        <v>34</v>
      </c>
      <c r="J232">
        <v>6.85</v>
      </c>
      <c r="K232">
        <v>485.18</v>
      </c>
      <c r="L232" s="139">
        <v>0</v>
      </c>
      <c r="M232">
        <v>0</v>
      </c>
      <c r="N232">
        <f t="shared" si="21"/>
        <v>485.18</v>
      </c>
      <c r="O232">
        <f t="shared" si="22"/>
        <v>3323.4829999999997</v>
      </c>
      <c r="P232" t="str">
        <f t="shared" si="23"/>
        <v>10014108530CME</v>
      </c>
      <c r="Q232" t="str">
        <f t="shared" si="24"/>
        <v>14108530CME</v>
      </c>
      <c r="R232" t="str">
        <f t="shared" si="25"/>
        <v>141085TDCME</v>
      </c>
      <c r="S232" t="str">
        <f t="shared" si="26"/>
        <v>100141085TDCME</v>
      </c>
      <c r="T232" t="str">
        <f t="shared" si="27"/>
        <v>0CME</v>
      </c>
    </row>
    <row r="233" spans="3:20" x14ac:dyDescent="0.2">
      <c r="C233">
        <v>1001</v>
      </c>
      <c r="D233" t="s">
        <v>199</v>
      </c>
      <c r="E233" t="s">
        <v>200</v>
      </c>
      <c r="F233" t="s">
        <v>422</v>
      </c>
      <c r="G233" s="1">
        <v>41085</v>
      </c>
      <c r="H233" t="s">
        <v>204</v>
      </c>
      <c r="I233">
        <v>34</v>
      </c>
      <c r="J233">
        <v>6.85</v>
      </c>
      <c r="K233">
        <v>249.69</v>
      </c>
      <c r="L233" s="139">
        <v>0</v>
      </c>
      <c r="M233">
        <v>0</v>
      </c>
      <c r="N233">
        <f t="shared" si="21"/>
        <v>249.69</v>
      </c>
      <c r="O233">
        <f t="shared" si="22"/>
        <v>1710.3764999999999</v>
      </c>
      <c r="P233" t="str">
        <f t="shared" si="23"/>
        <v>10014108530CME</v>
      </c>
      <c r="Q233" t="str">
        <f t="shared" si="24"/>
        <v>14108530CME</v>
      </c>
      <c r="R233" t="str">
        <f t="shared" si="25"/>
        <v>141085TDCME</v>
      </c>
      <c r="S233" t="str">
        <f t="shared" si="26"/>
        <v>100141085TDCME</v>
      </c>
      <c r="T233" t="str">
        <f t="shared" si="27"/>
        <v>0CME</v>
      </c>
    </row>
    <row r="234" spans="3:20" x14ac:dyDescent="0.2">
      <c r="C234">
        <v>1001</v>
      </c>
      <c r="D234" t="s">
        <v>199</v>
      </c>
      <c r="E234" t="s">
        <v>200</v>
      </c>
      <c r="F234" t="s">
        <v>423</v>
      </c>
      <c r="G234" s="1">
        <v>41085</v>
      </c>
      <c r="H234" t="s">
        <v>204</v>
      </c>
      <c r="I234">
        <v>34</v>
      </c>
      <c r="J234">
        <v>6.85</v>
      </c>
      <c r="K234">
        <v>124.08</v>
      </c>
      <c r="L234" s="139">
        <v>0</v>
      </c>
      <c r="M234">
        <v>0</v>
      </c>
      <c r="N234">
        <f t="shared" si="21"/>
        <v>124.08</v>
      </c>
      <c r="O234">
        <f t="shared" si="22"/>
        <v>849.94799999999998</v>
      </c>
      <c r="P234" t="str">
        <f t="shared" si="23"/>
        <v>10014108530CME</v>
      </c>
      <c r="Q234" t="str">
        <f t="shared" si="24"/>
        <v>14108530CME</v>
      </c>
      <c r="R234" t="str">
        <f t="shared" si="25"/>
        <v>141085TDCME</v>
      </c>
      <c r="S234" t="str">
        <f t="shared" si="26"/>
        <v>100141085TDCME</v>
      </c>
      <c r="T234" t="str">
        <f t="shared" si="27"/>
        <v>0CME</v>
      </c>
    </row>
    <row r="235" spans="3:20" x14ac:dyDescent="0.2">
      <c r="C235">
        <v>1001</v>
      </c>
      <c r="D235" t="s">
        <v>199</v>
      </c>
      <c r="E235" t="s">
        <v>200</v>
      </c>
      <c r="F235" t="s">
        <v>424</v>
      </c>
      <c r="G235" s="1">
        <v>41085</v>
      </c>
      <c r="H235" t="s">
        <v>204</v>
      </c>
      <c r="I235">
        <v>34</v>
      </c>
      <c r="J235">
        <v>6.85</v>
      </c>
      <c r="K235">
        <v>248.18</v>
      </c>
      <c r="L235" s="139">
        <v>0</v>
      </c>
      <c r="M235">
        <v>0</v>
      </c>
      <c r="N235">
        <f t="shared" si="21"/>
        <v>248.18</v>
      </c>
      <c r="O235">
        <f t="shared" si="22"/>
        <v>1700.0329999999999</v>
      </c>
      <c r="P235" t="str">
        <f t="shared" si="23"/>
        <v>10014108530CME</v>
      </c>
      <c r="Q235" t="str">
        <f t="shared" si="24"/>
        <v>14108530CME</v>
      </c>
      <c r="R235" t="str">
        <f t="shared" si="25"/>
        <v>141085TDCME</v>
      </c>
      <c r="S235" t="str">
        <f t="shared" si="26"/>
        <v>100141085TDCME</v>
      </c>
      <c r="T235" t="str">
        <f t="shared" si="27"/>
        <v>0CME</v>
      </c>
    </row>
    <row r="236" spans="3:20" x14ac:dyDescent="0.2">
      <c r="C236">
        <v>1001</v>
      </c>
      <c r="D236" t="s">
        <v>199</v>
      </c>
      <c r="E236" t="s">
        <v>200</v>
      </c>
      <c r="F236" t="s">
        <v>425</v>
      </c>
      <c r="G236" s="1">
        <v>41085</v>
      </c>
      <c r="H236" t="s">
        <v>204</v>
      </c>
      <c r="I236">
        <v>34</v>
      </c>
      <c r="J236">
        <v>6.85</v>
      </c>
      <c r="K236">
        <v>159.85</v>
      </c>
      <c r="L236" s="139">
        <v>0</v>
      </c>
      <c r="M236">
        <v>0</v>
      </c>
      <c r="N236">
        <f t="shared" si="21"/>
        <v>159.85</v>
      </c>
      <c r="O236">
        <f t="shared" si="22"/>
        <v>1094.9724999999999</v>
      </c>
      <c r="P236" t="str">
        <f t="shared" si="23"/>
        <v>10014108530CME</v>
      </c>
      <c r="Q236" t="str">
        <f t="shared" si="24"/>
        <v>14108530CME</v>
      </c>
      <c r="R236" t="str">
        <f t="shared" si="25"/>
        <v>141085TDCME</v>
      </c>
      <c r="S236" t="str">
        <f t="shared" si="26"/>
        <v>100141085TDCME</v>
      </c>
      <c r="T236" t="str">
        <f t="shared" si="27"/>
        <v>0CME</v>
      </c>
    </row>
    <row r="237" spans="3:20" x14ac:dyDescent="0.2">
      <c r="C237">
        <v>1001</v>
      </c>
      <c r="D237" t="s">
        <v>199</v>
      </c>
      <c r="E237" t="s">
        <v>200</v>
      </c>
      <c r="F237" t="s">
        <v>851</v>
      </c>
      <c r="G237" s="1">
        <v>41085</v>
      </c>
      <c r="H237" t="s">
        <v>204</v>
      </c>
      <c r="I237">
        <v>34</v>
      </c>
      <c r="J237">
        <v>6.85</v>
      </c>
      <c r="K237">
        <v>43551.67</v>
      </c>
      <c r="L237" s="139">
        <v>0</v>
      </c>
      <c r="M237">
        <v>0</v>
      </c>
      <c r="N237">
        <f t="shared" si="21"/>
        <v>43551.67</v>
      </c>
      <c r="O237">
        <f t="shared" si="22"/>
        <v>298328.93949999998</v>
      </c>
      <c r="P237" t="str">
        <f t="shared" si="23"/>
        <v>10014108530CME</v>
      </c>
      <c r="Q237" t="str">
        <f t="shared" si="24"/>
        <v>14108530CME</v>
      </c>
      <c r="R237" t="str">
        <f t="shared" si="25"/>
        <v>141085TDCME</v>
      </c>
      <c r="S237" t="str">
        <f t="shared" si="26"/>
        <v>100141085TDCME</v>
      </c>
      <c r="T237" t="str">
        <f t="shared" si="27"/>
        <v>0CME</v>
      </c>
    </row>
    <row r="238" spans="3:20" x14ac:dyDescent="0.2">
      <c r="C238">
        <v>1001</v>
      </c>
      <c r="D238" t="s">
        <v>199</v>
      </c>
      <c r="E238" t="s">
        <v>200</v>
      </c>
      <c r="F238" t="s">
        <v>717</v>
      </c>
      <c r="G238" s="1">
        <v>41085</v>
      </c>
      <c r="H238" t="s">
        <v>204</v>
      </c>
      <c r="I238">
        <v>34</v>
      </c>
      <c r="J238">
        <v>6.85</v>
      </c>
      <c r="K238">
        <v>479.57</v>
      </c>
      <c r="L238" s="139">
        <v>0</v>
      </c>
      <c r="M238">
        <v>0</v>
      </c>
      <c r="N238">
        <f t="shared" si="21"/>
        <v>479.57</v>
      </c>
      <c r="O238">
        <f t="shared" si="22"/>
        <v>3285.0544999999997</v>
      </c>
      <c r="P238" t="str">
        <f t="shared" si="23"/>
        <v>10014108530CME</v>
      </c>
      <c r="Q238" t="str">
        <f t="shared" si="24"/>
        <v>14108530CME</v>
      </c>
      <c r="R238" t="str">
        <f t="shared" si="25"/>
        <v>141085TDCME</v>
      </c>
      <c r="S238" t="str">
        <f t="shared" si="26"/>
        <v>100141085TDCME</v>
      </c>
      <c r="T238" t="str">
        <f t="shared" si="27"/>
        <v>0CME</v>
      </c>
    </row>
    <row r="239" spans="3:20" x14ac:dyDescent="0.2">
      <c r="C239">
        <v>1001</v>
      </c>
      <c r="D239" t="s">
        <v>199</v>
      </c>
      <c r="E239" t="s">
        <v>200</v>
      </c>
      <c r="F239" t="s">
        <v>781</v>
      </c>
      <c r="G239" s="1">
        <v>41085</v>
      </c>
      <c r="H239" t="s">
        <v>204</v>
      </c>
      <c r="I239">
        <v>34</v>
      </c>
      <c r="J239">
        <v>6.85</v>
      </c>
      <c r="K239">
        <v>3384.67</v>
      </c>
      <c r="L239" s="139">
        <v>0</v>
      </c>
      <c r="M239">
        <v>0</v>
      </c>
      <c r="N239">
        <f t="shared" si="21"/>
        <v>3384.67</v>
      </c>
      <c r="O239">
        <f t="shared" si="22"/>
        <v>23184.9895</v>
      </c>
      <c r="P239" t="str">
        <f t="shared" si="23"/>
        <v>10014108530CME</v>
      </c>
      <c r="Q239" t="str">
        <f t="shared" si="24"/>
        <v>14108530CME</v>
      </c>
      <c r="R239" t="str">
        <f t="shared" si="25"/>
        <v>141085TDCME</v>
      </c>
      <c r="S239" t="str">
        <f t="shared" si="26"/>
        <v>100141085TDCME</v>
      </c>
      <c r="T239" t="str">
        <f t="shared" si="27"/>
        <v>0CME</v>
      </c>
    </row>
    <row r="240" spans="3:20" x14ac:dyDescent="0.2">
      <c r="C240">
        <v>1001</v>
      </c>
      <c r="D240" t="s">
        <v>199</v>
      </c>
      <c r="E240" t="s">
        <v>200</v>
      </c>
      <c r="F240" t="s">
        <v>426</v>
      </c>
      <c r="G240" s="1">
        <v>41085</v>
      </c>
      <c r="H240" t="s">
        <v>204</v>
      </c>
      <c r="I240">
        <v>34</v>
      </c>
      <c r="J240">
        <v>6.85</v>
      </c>
      <c r="K240">
        <v>586.11</v>
      </c>
      <c r="L240" s="139">
        <v>0</v>
      </c>
      <c r="M240">
        <v>0</v>
      </c>
      <c r="N240">
        <f t="shared" si="21"/>
        <v>586.11</v>
      </c>
      <c r="O240">
        <f t="shared" si="22"/>
        <v>4014.8534999999997</v>
      </c>
      <c r="P240" t="str">
        <f t="shared" si="23"/>
        <v>10014108530CME</v>
      </c>
      <c r="Q240" t="str">
        <f t="shared" si="24"/>
        <v>14108530CME</v>
      </c>
      <c r="R240" t="str">
        <f t="shared" si="25"/>
        <v>141085TDCME</v>
      </c>
      <c r="S240" t="str">
        <f t="shared" si="26"/>
        <v>100141085TDCME</v>
      </c>
      <c r="T240" t="str">
        <f t="shared" si="27"/>
        <v>0CME</v>
      </c>
    </row>
    <row r="241" spans="3:20" x14ac:dyDescent="0.2">
      <c r="C241">
        <v>1001</v>
      </c>
      <c r="D241" t="s">
        <v>199</v>
      </c>
      <c r="E241" t="s">
        <v>200</v>
      </c>
      <c r="F241" t="s">
        <v>427</v>
      </c>
      <c r="G241" s="1">
        <v>41085</v>
      </c>
      <c r="H241" t="s">
        <v>204</v>
      </c>
      <c r="I241">
        <v>34</v>
      </c>
      <c r="J241">
        <v>6.85</v>
      </c>
      <c r="K241">
        <v>2660.83</v>
      </c>
      <c r="L241" s="139">
        <v>0</v>
      </c>
      <c r="M241">
        <v>0</v>
      </c>
      <c r="N241">
        <f t="shared" si="21"/>
        <v>2660.83</v>
      </c>
      <c r="O241">
        <f t="shared" si="22"/>
        <v>18226.6855</v>
      </c>
      <c r="P241" t="str">
        <f t="shared" si="23"/>
        <v>10014108530CME</v>
      </c>
      <c r="Q241" t="str">
        <f t="shared" si="24"/>
        <v>14108530CME</v>
      </c>
      <c r="R241" t="str">
        <f t="shared" si="25"/>
        <v>141085TDCME</v>
      </c>
      <c r="S241" t="str">
        <f t="shared" si="26"/>
        <v>100141085TDCME</v>
      </c>
      <c r="T241" t="str">
        <f t="shared" si="27"/>
        <v>0CME</v>
      </c>
    </row>
    <row r="242" spans="3:20" x14ac:dyDescent="0.2">
      <c r="C242">
        <v>1001</v>
      </c>
      <c r="D242" t="s">
        <v>199</v>
      </c>
      <c r="E242" t="s">
        <v>200</v>
      </c>
      <c r="F242" t="s">
        <v>431</v>
      </c>
      <c r="G242" s="1">
        <v>41085</v>
      </c>
      <c r="H242" t="s">
        <v>204</v>
      </c>
      <c r="I242">
        <v>34</v>
      </c>
      <c r="J242">
        <v>6.85</v>
      </c>
      <c r="K242">
        <v>131.38999999999999</v>
      </c>
      <c r="L242" s="139">
        <v>0</v>
      </c>
      <c r="M242">
        <v>0</v>
      </c>
      <c r="N242">
        <f t="shared" si="21"/>
        <v>131.38999999999999</v>
      </c>
      <c r="O242">
        <f t="shared" si="22"/>
        <v>900.02149999999983</v>
      </c>
      <c r="P242" t="str">
        <f t="shared" si="23"/>
        <v>10014108530CME</v>
      </c>
      <c r="Q242" t="str">
        <f t="shared" si="24"/>
        <v>14108530CME</v>
      </c>
      <c r="R242" t="str">
        <f t="shared" si="25"/>
        <v>141085TDCME</v>
      </c>
      <c r="S242" t="str">
        <f t="shared" si="26"/>
        <v>100141085TDCME</v>
      </c>
      <c r="T242" t="str">
        <f t="shared" si="27"/>
        <v>0CME</v>
      </c>
    </row>
    <row r="243" spans="3:20" x14ac:dyDescent="0.2">
      <c r="C243">
        <v>1001</v>
      </c>
      <c r="D243" t="s">
        <v>199</v>
      </c>
      <c r="E243" t="s">
        <v>200</v>
      </c>
      <c r="F243" t="s">
        <v>432</v>
      </c>
      <c r="G243" s="1">
        <v>41085</v>
      </c>
      <c r="H243" t="s">
        <v>204</v>
      </c>
      <c r="I243">
        <v>34</v>
      </c>
      <c r="J243">
        <v>6.85</v>
      </c>
      <c r="K243">
        <v>120</v>
      </c>
      <c r="L243" s="139">
        <v>0</v>
      </c>
      <c r="M243">
        <v>0</v>
      </c>
      <c r="N243">
        <f t="shared" si="21"/>
        <v>120</v>
      </c>
      <c r="O243">
        <f t="shared" si="22"/>
        <v>822</v>
      </c>
      <c r="P243" t="str">
        <f t="shared" si="23"/>
        <v>10014108530CME</v>
      </c>
      <c r="Q243" t="str">
        <f t="shared" si="24"/>
        <v>14108530CME</v>
      </c>
      <c r="R243" t="str">
        <f t="shared" si="25"/>
        <v>141085TDCME</v>
      </c>
      <c r="S243" t="str">
        <f t="shared" si="26"/>
        <v>100141085TDCME</v>
      </c>
      <c r="T243" t="str">
        <f t="shared" si="27"/>
        <v>0CME</v>
      </c>
    </row>
    <row r="244" spans="3:20" x14ac:dyDescent="0.2">
      <c r="C244">
        <v>1001</v>
      </c>
      <c r="D244" t="s">
        <v>199</v>
      </c>
      <c r="E244" t="s">
        <v>200</v>
      </c>
      <c r="F244" t="s">
        <v>778</v>
      </c>
      <c r="G244" s="1">
        <v>41085</v>
      </c>
      <c r="H244" t="s">
        <v>204</v>
      </c>
      <c r="I244">
        <v>34</v>
      </c>
      <c r="J244">
        <v>6.85</v>
      </c>
      <c r="K244">
        <v>20</v>
      </c>
      <c r="L244" s="139">
        <v>0</v>
      </c>
      <c r="M244">
        <v>0</v>
      </c>
      <c r="N244">
        <f t="shared" si="21"/>
        <v>20</v>
      </c>
      <c r="O244">
        <f t="shared" si="22"/>
        <v>137</v>
      </c>
      <c r="P244" t="str">
        <f t="shared" si="23"/>
        <v>10014108530CME</v>
      </c>
      <c r="Q244" t="str">
        <f t="shared" si="24"/>
        <v>14108530CME</v>
      </c>
      <c r="R244" t="str">
        <f t="shared" si="25"/>
        <v>141085TDCME</v>
      </c>
      <c r="S244" t="str">
        <f t="shared" si="26"/>
        <v>100141085TDCME</v>
      </c>
      <c r="T244" t="str">
        <f t="shared" si="27"/>
        <v>0CME</v>
      </c>
    </row>
    <row r="245" spans="3:20" x14ac:dyDescent="0.2">
      <c r="C245">
        <v>1001</v>
      </c>
      <c r="D245" t="s">
        <v>199</v>
      </c>
      <c r="E245" t="s">
        <v>200</v>
      </c>
      <c r="F245" t="s">
        <v>433</v>
      </c>
      <c r="G245" s="1">
        <v>41085</v>
      </c>
      <c r="H245" t="s">
        <v>204</v>
      </c>
      <c r="I245">
        <v>34</v>
      </c>
      <c r="J245">
        <v>6.85</v>
      </c>
      <c r="K245">
        <v>6057</v>
      </c>
      <c r="L245" s="139">
        <v>0</v>
      </c>
      <c r="M245">
        <v>0</v>
      </c>
      <c r="N245">
        <f t="shared" si="21"/>
        <v>6057</v>
      </c>
      <c r="O245">
        <f t="shared" si="22"/>
        <v>41490.449999999997</v>
      </c>
      <c r="P245" t="str">
        <f t="shared" si="23"/>
        <v>10014108530CME</v>
      </c>
      <c r="Q245" t="str">
        <f t="shared" si="24"/>
        <v>14108530CME</v>
      </c>
      <c r="R245" t="str">
        <f t="shared" si="25"/>
        <v>141085TDCME</v>
      </c>
      <c r="S245" t="str">
        <f t="shared" si="26"/>
        <v>100141085TDCME</v>
      </c>
      <c r="T245" t="str">
        <f t="shared" si="27"/>
        <v>0CME</v>
      </c>
    </row>
    <row r="246" spans="3:20" x14ac:dyDescent="0.2">
      <c r="C246">
        <v>1001</v>
      </c>
      <c r="D246" t="s">
        <v>199</v>
      </c>
      <c r="E246" t="s">
        <v>200</v>
      </c>
      <c r="F246" t="s">
        <v>799</v>
      </c>
      <c r="G246" s="1">
        <v>41085</v>
      </c>
      <c r="H246" t="s">
        <v>204</v>
      </c>
      <c r="I246">
        <v>34</v>
      </c>
      <c r="J246">
        <v>6.85</v>
      </c>
      <c r="K246">
        <v>1666.8</v>
      </c>
      <c r="L246" s="139">
        <v>0</v>
      </c>
      <c r="M246">
        <v>0</v>
      </c>
      <c r="N246">
        <f t="shared" si="21"/>
        <v>1666.8</v>
      </c>
      <c r="O246">
        <f t="shared" si="22"/>
        <v>11417.58</v>
      </c>
      <c r="P246" t="str">
        <f t="shared" si="23"/>
        <v>10014108530CME</v>
      </c>
      <c r="Q246" t="str">
        <f t="shared" si="24"/>
        <v>14108530CME</v>
      </c>
      <c r="R246" t="str">
        <f t="shared" si="25"/>
        <v>141085TDCME</v>
      </c>
      <c r="S246" t="str">
        <f t="shared" si="26"/>
        <v>100141085TDCME</v>
      </c>
      <c r="T246" t="str">
        <f t="shared" si="27"/>
        <v>0CME</v>
      </c>
    </row>
    <row r="247" spans="3:20" x14ac:dyDescent="0.2">
      <c r="C247">
        <v>1001</v>
      </c>
      <c r="D247" t="s">
        <v>199</v>
      </c>
      <c r="E247" t="s">
        <v>200</v>
      </c>
      <c r="F247" t="s">
        <v>434</v>
      </c>
      <c r="G247" s="1">
        <v>41085</v>
      </c>
      <c r="H247" t="s">
        <v>204</v>
      </c>
      <c r="I247">
        <v>34</v>
      </c>
      <c r="J247">
        <v>6.85</v>
      </c>
      <c r="K247">
        <v>7.3</v>
      </c>
      <c r="L247" s="139">
        <v>0</v>
      </c>
      <c r="M247">
        <v>0</v>
      </c>
      <c r="N247">
        <f t="shared" si="21"/>
        <v>7.3</v>
      </c>
      <c r="O247">
        <f t="shared" si="22"/>
        <v>50.004999999999995</v>
      </c>
      <c r="P247" t="str">
        <f t="shared" si="23"/>
        <v>10014108530CME</v>
      </c>
      <c r="Q247" t="str">
        <f t="shared" si="24"/>
        <v>14108530CME</v>
      </c>
      <c r="R247" t="str">
        <f t="shared" si="25"/>
        <v>141085TDCME</v>
      </c>
      <c r="S247" t="str">
        <f t="shared" si="26"/>
        <v>100141085TDCME</v>
      </c>
      <c r="T247" t="str">
        <f t="shared" si="27"/>
        <v>0CME</v>
      </c>
    </row>
    <row r="248" spans="3:20" x14ac:dyDescent="0.2">
      <c r="C248">
        <v>1001</v>
      </c>
      <c r="D248" t="s">
        <v>199</v>
      </c>
      <c r="E248" t="s">
        <v>200</v>
      </c>
      <c r="F248" t="s">
        <v>435</v>
      </c>
      <c r="G248" s="1">
        <v>41085</v>
      </c>
      <c r="H248" t="s">
        <v>204</v>
      </c>
      <c r="I248">
        <v>34</v>
      </c>
      <c r="J248">
        <v>6.85</v>
      </c>
      <c r="K248">
        <v>0.03</v>
      </c>
      <c r="L248" s="139">
        <v>0</v>
      </c>
      <c r="M248">
        <v>0</v>
      </c>
      <c r="N248">
        <f t="shared" si="21"/>
        <v>0.03</v>
      </c>
      <c r="O248">
        <f t="shared" si="22"/>
        <v>0.20549999999999999</v>
      </c>
      <c r="P248" t="str">
        <f t="shared" si="23"/>
        <v>10014108530CME</v>
      </c>
      <c r="Q248" t="str">
        <f t="shared" si="24"/>
        <v>14108530CME</v>
      </c>
      <c r="R248" t="str">
        <f t="shared" si="25"/>
        <v>141085TDCME</v>
      </c>
      <c r="S248" t="str">
        <f t="shared" si="26"/>
        <v>100141085TDCME</v>
      </c>
      <c r="T248" t="str">
        <f t="shared" si="27"/>
        <v>0CME</v>
      </c>
    </row>
    <row r="249" spans="3:20" x14ac:dyDescent="0.2">
      <c r="C249">
        <v>1001</v>
      </c>
      <c r="D249" t="s">
        <v>199</v>
      </c>
      <c r="E249" t="s">
        <v>200</v>
      </c>
      <c r="F249" t="s">
        <v>436</v>
      </c>
      <c r="G249" s="1">
        <v>41085</v>
      </c>
      <c r="H249" t="s">
        <v>204</v>
      </c>
      <c r="I249">
        <v>34</v>
      </c>
      <c r="J249">
        <v>6.85</v>
      </c>
      <c r="K249">
        <v>59.64</v>
      </c>
      <c r="L249" s="139">
        <v>0</v>
      </c>
      <c r="M249">
        <v>0</v>
      </c>
      <c r="N249">
        <f t="shared" si="21"/>
        <v>59.64</v>
      </c>
      <c r="O249">
        <f t="shared" si="22"/>
        <v>408.53399999999999</v>
      </c>
      <c r="P249" t="str">
        <f t="shared" si="23"/>
        <v>10014108530CME</v>
      </c>
      <c r="Q249" t="str">
        <f t="shared" si="24"/>
        <v>14108530CME</v>
      </c>
      <c r="R249" t="str">
        <f t="shared" si="25"/>
        <v>141085TDCME</v>
      </c>
      <c r="S249" t="str">
        <f t="shared" si="26"/>
        <v>100141085TDCME</v>
      </c>
      <c r="T249" t="str">
        <f t="shared" si="27"/>
        <v>0CME</v>
      </c>
    </row>
    <row r="250" spans="3:20" x14ac:dyDescent="0.2">
      <c r="C250">
        <v>1001</v>
      </c>
      <c r="D250" t="s">
        <v>199</v>
      </c>
      <c r="E250" t="s">
        <v>200</v>
      </c>
      <c r="F250" t="s">
        <v>437</v>
      </c>
      <c r="G250" s="1">
        <v>41085</v>
      </c>
      <c r="H250" t="s">
        <v>204</v>
      </c>
      <c r="I250">
        <v>34</v>
      </c>
      <c r="J250">
        <v>6.85</v>
      </c>
      <c r="K250">
        <v>29.2</v>
      </c>
      <c r="L250" s="139">
        <v>0</v>
      </c>
      <c r="M250">
        <v>0</v>
      </c>
      <c r="N250">
        <f t="shared" si="21"/>
        <v>29.2</v>
      </c>
      <c r="O250">
        <f t="shared" si="22"/>
        <v>200.01999999999998</v>
      </c>
      <c r="P250" t="str">
        <f t="shared" si="23"/>
        <v>10014108530CME</v>
      </c>
      <c r="Q250" t="str">
        <f t="shared" si="24"/>
        <v>14108530CME</v>
      </c>
      <c r="R250" t="str">
        <f t="shared" si="25"/>
        <v>141085TDCME</v>
      </c>
      <c r="S250" t="str">
        <f t="shared" si="26"/>
        <v>100141085TDCME</v>
      </c>
      <c r="T250" t="str">
        <f t="shared" si="27"/>
        <v>0CME</v>
      </c>
    </row>
    <row r="251" spans="3:20" x14ac:dyDescent="0.2">
      <c r="C251">
        <v>1001</v>
      </c>
      <c r="D251" t="s">
        <v>199</v>
      </c>
      <c r="E251" t="s">
        <v>200</v>
      </c>
      <c r="F251" t="s">
        <v>438</v>
      </c>
      <c r="G251" s="1">
        <v>41085</v>
      </c>
      <c r="H251" t="s">
        <v>204</v>
      </c>
      <c r="I251">
        <v>34</v>
      </c>
      <c r="J251">
        <v>6.85</v>
      </c>
      <c r="K251">
        <v>130.66</v>
      </c>
      <c r="L251" s="139">
        <v>0</v>
      </c>
      <c r="M251">
        <v>0</v>
      </c>
      <c r="N251">
        <f t="shared" si="21"/>
        <v>130.66</v>
      </c>
      <c r="O251">
        <f t="shared" si="22"/>
        <v>895.02099999999996</v>
      </c>
      <c r="P251" t="str">
        <f t="shared" si="23"/>
        <v>10014108530CME</v>
      </c>
      <c r="Q251" t="str">
        <f t="shared" si="24"/>
        <v>14108530CME</v>
      </c>
      <c r="R251" t="str">
        <f t="shared" si="25"/>
        <v>141085TDCME</v>
      </c>
      <c r="S251" t="str">
        <f t="shared" si="26"/>
        <v>100141085TDCME</v>
      </c>
      <c r="T251" t="str">
        <f t="shared" si="27"/>
        <v>0CME</v>
      </c>
    </row>
    <row r="252" spans="3:20" x14ac:dyDescent="0.2">
      <c r="C252">
        <v>1001</v>
      </c>
      <c r="D252" t="s">
        <v>199</v>
      </c>
      <c r="E252" t="s">
        <v>200</v>
      </c>
      <c r="F252" t="s">
        <v>439</v>
      </c>
      <c r="G252" s="1">
        <v>41085</v>
      </c>
      <c r="H252" t="s">
        <v>204</v>
      </c>
      <c r="I252">
        <v>34</v>
      </c>
      <c r="J252">
        <v>6.85</v>
      </c>
      <c r="K252">
        <v>132.32</v>
      </c>
      <c r="L252" s="139">
        <v>0</v>
      </c>
      <c r="M252">
        <v>0</v>
      </c>
      <c r="N252">
        <f t="shared" si="21"/>
        <v>132.32</v>
      </c>
      <c r="O252">
        <f t="shared" si="22"/>
        <v>906.39199999999994</v>
      </c>
      <c r="P252" t="str">
        <f t="shared" si="23"/>
        <v>10014108530CME</v>
      </c>
      <c r="Q252" t="str">
        <f t="shared" si="24"/>
        <v>14108530CME</v>
      </c>
      <c r="R252" t="str">
        <f t="shared" si="25"/>
        <v>141085TDCME</v>
      </c>
      <c r="S252" t="str">
        <f t="shared" si="26"/>
        <v>100141085TDCME</v>
      </c>
      <c r="T252" t="str">
        <f t="shared" si="27"/>
        <v>0CME</v>
      </c>
    </row>
    <row r="253" spans="3:20" x14ac:dyDescent="0.2">
      <c r="C253">
        <v>1001</v>
      </c>
      <c r="D253" t="s">
        <v>199</v>
      </c>
      <c r="E253" t="s">
        <v>200</v>
      </c>
      <c r="F253" t="s">
        <v>440</v>
      </c>
      <c r="G253" s="1">
        <v>41085</v>
      </c>
      <c r="H253" t="s">
        <v>204</v>
      </c>
      <c r="I253">
        <v>34</v>
      </c>
      <c r="J253">
        <v>6.85</v>
      </c>
      <c r="K253">
        <v>72.989999999999995</v>
      </c>
      <c r="L253" s="139">
        <v>0</v>
      </c>
      <c r="M253">
        <v>0</v>
      </c>
      <c r="N253">
        <f t="shared" si="21"/>
        <v>72.989999999999995</v>
      </c>
      <c r="O253">
        <f t="shared" si="22"/>
        <v>499.98149999999993</v>
      </c>
      <c r="P253" t="str">
        <f t="shared" si="23"/>
        <v>10014108530CME</v>
      </c>
      <c r="Q253" t="str">
        <f t="shared" si="24"/>
        <v>14108530CME</v>
      </c>
      <c r="R253" t="str">
        <f t="shared" si="25"/>
        <v>141085TDCME</v>
      </c>
      <c r="S253" t="str">
        <f t="shared" si="26"/>
        <v>100141085TDCME</v>
      </c>
      <c r="T253" t="str">
        <f t="shared" si="27"/>
        <v>0CME</v>
      </c>
    </row>
    <row r="254" spans="3:20" x14ac:dyDescent="0.2">
      <c r="C254">
        <v>1001</v>
      </c>
      <c r="D254" t="s">
        <v>199</v>
      </c>
      <c r="E254" t="s">
        <v>200</v>
      </c>
      <c r="F254" t="s">
        <v>733</v>
      </c>
      <c r="G254" s="1">
        <v>41085</v>
      </c>
      <c r="H254" t="s">
        <v>204</v>
      </c>
      <c r="I254">
        <v>34</v>
      </c>
      <c r="J254">
        <v>6.85</v>
      </c>
      <c r="K254">
        <v>145.99</v>
      </c>
      <c r="L254" s="139">
        <v>0</v>
      </c>
      <c r="M254">
        <v>0</v>
      </c>
      <c r="N254">
        <f t="shared" si="21"/>
        <v>145.99</v>
      </c>
      <c r="O254">
        <f t="shared" si="22"/>
        <v>1000.0315000000001</v>
      </c>
      <c r="P254" t="str">
        <f t="shared" si="23"/>
        <v>10014108530CME</v>
      </c>
      <c r="Q254" t="str">
        <f t="shared" si="24"/>
        <v>14108530CME</v>
      </c>
      <c r="R254" t="str">
        <f t="shared" si="25"/>
        <v>141085TDCME</v>
      </c>
      <c r="S254" t="str">
        <f t="shared" si="26"/>
        <v>100141085TDCME</v>
      </c>
      <c r="T254" t="str">
        <f t="shared" si="27"/>
        <v>0CME</v>
      </c>
    </row>
    <row r="255" spans="3:20" x14ac:dyDescent="0.2">
      <c r="C255">
        <v>1001</v>
      </c>
      <c r="D255" t="s">
        <v>199</v>
      </c>
      <c r="E255" t="s">
        <v>200</v>
      </c>
      <c r="F255" t="s">
        <v>441</v>
      </c>
      <c r="G255" s="1">
        <v>41085</v>
      </c>
      <c r="H255" t="s">
        <v>204</v>
      </c>
      <c r="I255">
        <v>34</v>
      </c>
      <c r="J255">
        <v>6.85</v>
      </c>
      <c r="K255">
        <v>102.19</v>
      </c>
      <c r="L255" s="139">
        <v>0</v>
      </c>
      <c r="M255">
        <v>0</v>
      </c>
      <c r="N255">
        <f t="shared" si="21"/>
        <v>102.19</v>
      </c>
      <c r="O255">
        <f t="shared" si="22"/>
        <v>700.00149999999996</v>
      </c>
      <c r="P255" t="str">
        <f t="shared" si="23"/>
        <v>10014108530CME</v>
      </c>
      <c r="Q255" t="str">
        <f t="shared" si="24"/>
        <v>14108530CME</v>
      </c>
      <c r="R255" t="str">
        <f t="shared" si="25"/>
        <v>141085TDCME</v>
      </c>
      <c r="S255" t="str">
        <f t="shared" si="26"/>
        <v>100141085TDCME</v>
      </c>
      <c r="T255" t="str">
        <f t="shared" si="27"/>
        <v>0CME</v>
      </c>
    </row>
    <row r="256" spans="3:20" x14ac:dyDescent="0.2">
      <c r="C256">
        <v>1001</v>
      </c>
      <c r="D256" t="s">
        <v>199</v>
      </c>
      <c r="E256" t="s">
        <v>200</v>
      </c>
      <c r="F256" t="s">
        <v>442</v>
      </c>
      <c r="G256" s="1">
        <v>41085</v>
      </c>
      <c r="H256" t="s">
        <v>204</v>
      </c>
      <c r="I256">
        <v>34</v>
      </c>
      <c r="J256">
        <v>6.85</v>
      </c>
      <c r="K256">
        <v>43.8</v>
      </c>
      <c r="L256" s="139">
        <v>0</v>
      </c>
      <c r="M256">
        <v>0</v>
      </c>
      <c r="N256">
        <f t="shared" si="21"/>
        <v>43.8</v>
      </c>
      <c r="O256">
        <f t="shared" si="22"/>
        <v>300.02999999999997</v>
      </c>
      <c r="P256" t="str">
        <f t="shared" si="23"/>
        <v>10014108530CME</v>
      </c>
      <c r="Q256" t="str">
        <f t="shared" si="24"/>
        <v>14108530CME</v>
      </c>
      <c r="R256" t="str">
        <f t="shared" si="25"/>
        <v>141085TDCME</v>
      </c>
      <c r="S256" t="str">
        <f t="shared" si="26"/>
        <v>100141085TDCME</v>
      </c>
      <c r="T256" t="str">
        <f t="shared" si="27"/>
        <v>0CME</v>
      </c>
    </row>
    <row r="257" spans="3:20" x14ac:dyDescent="0.2">
      <c r="C257">
        <v>1001</v>
      </c>
      <c r="D257" t="s">
        <v>199</v>
      </c>
      <c r="E257" t="s">
        <v>200</v>
      </c>
      <c r="F257" t="s">
        <v>443</v>
      </c>
      <c r="G257" s="1">
        <v>41085</v>
      </c>
      <c r="H257" t="s">
        <v>204</v>
      </c>
      <c r="I257">
        <v>34</v>
      </c>
      <c r="J257">
        <v>6.85</v>
      </c>
      <c r="K257">
        <v>14.6</v>
      </c>
      <c r="L257" s="139">
        <v>0</v>
      </c>
      <c r="M257">
        <v>0</v>
      </c>
      <c r="N257">
        <f t="shared" si="21"/>
        <v>14.6</v>
      </c>
      <c r="O257">
        <f t="shared" si="22"/>
        <v>100.00999999999999</v>
      </c>
      <c r="P257" t="str">
        <f t="shared" si="23"/>
        <v>10014108530CME</v>
      </c>
      <c r="Q257" t="str">
        <f t="shared" si="24"/>
        <v>14108530CME</v>
      </c>
      <c r="R257" t="str">
        <f t="shared" si="25"/>
        <v>141085TDCME</v>
      </c>
      <c r="S257" t="str">
        <f t="shared" si="26"/>
        <v>100141085TDCME</v>
      </c>
      <c r="T257" t="str">
        <f t="shared" si="27"/>
        <v>0CME</v>
      </c>
    </row>
    <row r="258" spans="3:20" x14ac:dyDescent="0.2">
      <c r="C258">
        <v>1001</v>
      </c>
      <c r="D258" t="s">
        <v>199</v>
      </c>
      <c r="E258" t="s">
        <v>200</v>
      </c>
      <c r="F258" t="s">
        <v>782</v>
      </c>
      <c r="G258" s="1">
        <v>41085</v>
      </c>
      <c r="H258" t="s">
        <v>204</v>
      </c>
      <c r="I258">
        <v>34</v>
      </c>
      <c r="J258">
        <v>6.85</v>
      </c>
      <c r="K258">
        <v>167.3</v>
      </c>
      <c r="L258" s="139">
        <v>0</v>
      </c>
      <c r="M258">
        <v>0</v>
      </c>
      <c r="N258">
        <f t="shared" si="21"/>
        <v>167.3</v>
      </c>
      <c r="O258">
        <f t="shared" si="22"/>
        <v>1146.0050000000001</v>
      </c>
      <c r="P258" t="str">
        <f t="shared" si="23"/>
        <v>10014108530CME</v>
      </c>
      <c r="Q258" t="str">
        <f t="shared" si="24"/>
        <v>14108530CME</v>
      </c>
      <c r="R258" t="str">
        <f t="shared" si="25"/>
        <v>141085TDCME</v>
      </c>
      <c r="S258" t="str">
        <f t="shared" si="26"/>
        <v>100141085TDCME</v>
      </c>
      <c r="T258" t="str">
        <f t="shared" si="27"/>
        <v>0CME</v>
      </c>
    </row>
    <row r="259" spans="3:20" x14ac:dyDescent="0.2">
      <c r="C259">
        <v>1001</v>
      </c>
      <c r="D259" t="s">
        <v>199</v>
      </c>
      <c r="E259" t="s">
        <v>200</v>
      </c>
      <c r="F259" t="s">
        <v>783</v>
      </c>
      <c r="G259" s="1">
        <v>41085</v>
      </c>
      <c r="H259" t="s">
        <v>204</v>
      </c>
      <c r="I259">
        <v>34</v>
      </c>
      <c r="J259">
        <v>6.85</v>
      </c>
      <c r="K259">
        <v>100</v>
      </c>
      <c r="L259" s="139">
        <v>0</v>
      </c>
      <c r="M259">
        <v>0</v>
      </c>
      <c r="N259">
        <f t="shared" si="21"/>
        <v>100</v>
      </c>
      <c r="O259">
        <f t="shared" si="22"/>
        <v>685</v>
      </c>
      <c r="P259" t="str">
        <f t="shared" si="23"/>
        <v>10014108530CME</v>
      </c>
      <c r="Q259" t="str">
        <f t="shared" si="24"/>
        <v>14108530CME</v>
      </c>
      <c r="R259" t="str">
        <f t="shared" si="25"/>
        <v>141085TDCME</v>
      </c>
      <c r="S259" t="str">
        <f t="shared" si="26"/>
        <v>100141085TDCME</v>
      </c>
      <c r="T259" t="str">
        <f t="shared" si="27"/>
        <v>0CME</v>
      </c>
    </row>
    <row r="260" spans="3:20" x14ac:dyDescent="0.2">
      <c r="C260">
        <v>1001</v>
      </c>
      <c r="D260" t="s">
        <v>199</v>
      </c>
      <c r="E260" t="s">
        <v>200</v>
      </c>
      <c r="F260" t="s">
        <v>444</v>
      </c>
      <c r="G260" s="1">
        <v>41085</v>
      </c>
      <c r="H260" t="s">
        <v>204</v>
      </c>
      <c r="I260">
        <v>34</v>
      </c>
      <c r="J260">
        <v>6.85</v>
      </c>
      <c r="K260">
        <v>80</v>
      </c>
      <c r="L260" s="139">
        <v>0</v>
      </c>
      <c r="M260">
        <v>0</v>
      </c>
      <c r="N260">
        <f t="shared" si="21"/>
        <v>80</v>
      </c>
      <c r="O260">
        <f t="shared" si="22"/>
        <v>548</v>
      </c>
      <c r="P260" t="str">
        <f t="shared" si="23"/>
        <v>10014108530CME</v>
      </c>
      <c r="Q260" t="str">
        <f t="shared" si="24"/>
        <v>14108530CME</v>
      </c>
      <c r="R260" t="str">
        <f t="shared" si="25"/>
        <v>141085TDCME</v>
      </c>
      <c r="S260" t="str">
        <f t="shared" si="26"/>
        <v>100141085TDCME</v>
      </c>
      <c r="T260" t="str">
        <f t="shared" si="27"/>
        <v>0CME</v>
      </c>
    </row>
    <row r="261" spans="3:20" x14ac:dyDescent="0.2">
      <c r="C261">
        <v>1001</v>
      </c>
      <c r="D261" t="s">
        <v>199</v>
      </c>
      <c r="E261" t="s">
        <v>200</v>
      </c>
      <c r="F261" t="s">
        <v>445</v>
      </c>
      <c r="G261" s="1">
        <v>41085</v>
      </c>
      <c r="H261" t="s">
        <v>204</v>
      </c>
      <c r="I261">
        <v>34</v>
      </c>
      <c r="J261">
        <v>6.85</v>
      </c>
      <c r="K261">
        <v>607.14</v>
      </c>
      <c r="L261" s="139">
        <v>0</v>
      </c>
      <c r="M261">
        <v>0</v>
      </c>
      <c r="N261">
        <f t="shared" si="21"/>
        <v>607.14</v>
      </c>
      <c r="O261">
        <f t="shared" si="22"/>
        <v>4158.9089999999997</v>
      </c>
      <c r="P261" t="str">
        <f t="shared" si="23"/>
        <v>10014108530CME</v>
      </c>
      <c r="Q261" t="str">
        <f t="shared" si="24"/>
        <v>14108530CME</v>
      </c>
      <c r="R261" t="str">
        <f t="shared" si="25"/>
        <v>141085TDCME</v>
      </c>
      <c r="S261" t="str">
        <f t="shared" si="26"/>
        <v>100141085TDCME</v>
      </c>
      <c r="T261" t="str">
        <f t="shared" si="27"/>
        <v>0CME</v>
      </c>
    </row>
    <row r="262" spans="3:20" x14ac:dyDescent="0.2">
      <c r="C262">
        <v>1001</v>
      </c>
      <c r="D262" t="s">
        <v>199</v>
      </c>
      <c r="E262" t="s">
        <v>200</v>
      </c>
      <c r="F262" t="s">
        <v>446</v>
      </c>
      <c r="G262" s="1">
        <v>41085</v>
      </c>
      <c r="H262" t="s">
        <v>204</v>
      </c>
      <c r="I262">
        <v>34</v>
      </c>
      <c r="J262">
        <v>6.85</v>
      </c>
      <c r="K262">
        <v>11402.77</v>
      </c>
      <c r="L262" s="139">
        <v>0</v>
      </c>
      <c r="M262">
        <v>0</v>
      </c>
      <c r="N262">
        <f t="shared" si="21"/>
        <v>11402.77</v>
      </c>
      <c r="O262">
        <f t="shared" si="22"/>
        <v>78108.974499999997</v>
      </c>
      <c r="P262" t="str">
        <f t="shared" si="23"/>
        <v>10014108530CME</v>
      </c>
      <c r="Q262" t="str">
        <f t="shared" si="24"/>
        <v>14108530CME</v>
      </c>
      <c r="R262" t="str">
        <f t="shared" si="25"/>
        <v>141085TDCME</v>
      </c>
      <c r="S262" t="str">
        <f t="shared" si="26"/>
        <v>100141085TDCME</v>
      </c>
      <c r="T262" t="str">
        <f t="shared" si="27"/>
        <v>0CME</v>
      </c>
    </row>
    <row r="263" spans="3:20" x14ac:dyDescent="0.2">
      <c r="C263">
        <v>1001</v>
      </c>
      <c r="D263" t="s">
        <v>199</v>
      </c>
      <c r="E263" t="s">
        <v>200</v>
      </c>
      <c r="F263" t="s">
        <v>447</v>
      </c>
      <c r="G263" s="1">
        <v>41085</v>
      </c>
      <c r="H263" t="s">
        <v>204</v>
      </c>
      <c r="I263">
        <v>34</v>
      </c>
      <c r="J263">
        <v>6.85</v>
      </c>
      <c r="K263">
        <v>226.81</v>
      </c>
      <c r="L263" s="139">
        <v>0</v>
      </c>
      <c r="M263">
        <v>0</v>
      </c>
      <c r="N263">
        <f t="shared" si="21"/>
        <v>226.81</v>
      </c>
      <c r="O263">
        <f t="shared" si="22"/>
        <v>1553.6485</v>
      </c>
      <c r="P263" t="str">
        <f t="shared" si="23"/>
        <v>10014108530CME</v>
      </c>
      <c r="Q263" t="str">
        <f t="shared" si="24"/>
        <v>14108530CME</v>
      </c>
      <c r="R263" t="str">
        <f t="shared" si="25"/>
        <v>141085TDCME</v>
      </c>
      <c r="S263" t="str">
        <f t="shared" si="26"/>
        <v>100141085TDCME</v>
      </c>
      <c r="T263" t="str">
        <f t="shared" si="27"/>
        <v>0CME</v>
      </c>
    </row>
    <row r="264" spans="3:20" x14ac:dyDescent="0.2">
      <c r="C264">
        <v>1001</v>
      </c>
      <c r="D264" t="s">
        <v>199</v>
      </c>
      <c r="E264" t="s">
        <v>200</v>
      </c>
      <c r="F264" t="s">
        <v>448</v>
      </c>
      <c r="G264" s="1">
        <v>41085</v>
      </c>
      <c r="H264" t="s">
        <v>204</v>
      </c>
      <c r="I264">
        <v>34</v>
      </c>
      <c r="J264">
        <v>6.85</v>
      </c>
      <c r="K264">
        <v>89.06</v>
      </c>
      <c r="L264" s="139">
        <v>0</v>
      </c>
      <c r="M264">
        <v>0</v>
      </c>
      <c r="N264">
        <f t="shared" ref="N264:N327" si="28">+L264+K264</f>
        <v>89.06</v>
      </c>
      <c r="O264">
        <f t="shared" ref="O264:O327" si="29">+N264*J264</f>
        <v>610.06100000000004</v>
      </c>
      <c r="P264" t="str">
        <f t="shared" ref="P264:P327" si="30">+C264&amp;G264&amp;E264&amp;H264</f>
        <v>10014108530CME</v>
      </c>
      <c r="Q264" t="str">
        <f t="shared" ref="Q264:Q327" si="31">IF(C264=10001,"4"&amp;G264&amp;E264&amp;H264,LEFT(C264,1)&amp;G264&amp;E264&amp;H264)</f>
        <v>14108530CME</v>
      </c>
      <c r="R264" t="str">
        <f t="shared" ref="R264:R327" si="32">+LEFT(C264,1)&amp;G264&amp;IF(OR(E264="30",E264="31",E264="32"),"TD","")&amp;H264</f>
        <v>141085TDCME</v>
      </c>
      <c r="S264" t="str">
        <f t="shared" ref="S264:S327" si="33">C264&amp;G264&amp;IF(OR(E264="30",E264="31",E264="32"),"TD","")&amp;H264</f>
        <v>100141085TDCME</v>
      </c>
      <c r="T264" t="str">
        <f t="shared" ref="T264:T327" si="34">M264&amp;H264</f>
        <v>0CME</v>
      </c>
    </row>
    <row r="265" spans="3:20" x14ac:dyDescent="0.2">
      <c r="C265">
        <v>1001</v>
      </c>
      <c r="D265" t="s">
        <v>199</v>
      </c>
      <c r="E265" t="s">
        <v>200</v>
      </c>
      <c r="F265" t="s">
        <v>449</v>
      </c>
      <c r="G265" s="1">
        <v>41085</v>
      </c>
      <c r="H265" t="s">
        <v>204</v>
      </c>
      <c r="I265">
        <v>34</v>
      </c>
      <c r="J265">
        <v>6.85</v>
      </c>
      <c r="K265">
        <v>43.8</v>
      </c>
      <c r="L265" s="139">
        <v>0</v>
      </c>
      <c r="M265">
        <v>0</v>
      </c>
      <c r="N265">
        <f t="shared" si="28"/>
        <v>43.8</v>
      </c>
      <c r="O265">
        <f t="shared" si="29"/>
        <v>300.02999999999997</v>
      </c>
      <c r="P265" t="str">
        <f t="shared" si="30"/>
        <v>10014108530CME</v>
      </c>
      <c r="Q265" t="str">
        <f t="shared" si="31"/>
        <v>14108530CME</v>
      </c>
      <c r="R265" t="str">
        <f t="shared" si="32"/>
        <v>141085TDCME</v>
      </c>
      <c r="S265" t="str">
        <f t="shared" si="33"/>
        <v>100141085TDCME</v>
      </c>
      <c r="T265" t="str">
        <f t="shared" si="34"/>
        <v>0CME</v>
      </c>
    </row>
    <row r="266" spans="3:20" x14ac:dyDescent="0.2">
      <c r="C266">
        <v>1001</v>
      </c>
      <c r="D266" t="s">
        <v>199</v>
      </c>
      <c r="E266" t="s">
        <v>200</v>
      </c>
      <c r="F266" t="s">
        <v>870</v>
      </c>
      <c r="G266" s="1">
        <v>41085</v>
      </c>
      <c r="H266" t="s">
        <v>204</v>
      </c>
      <c r="I266">
        <v>34</v>
      </c>
      <c r="J266">
        <v>6.85</v>
      </c>
      <c r="K266">
        <v>2000</v>
      </c>
      <c r="L266" s="139">
        <v>0</v>
      </c>
      <c r="M266">
        <v>0</v>
      </c>
      <c r="N266">
        <f t="shared" si="28"/>
        <v>2000</v>
      </c>
      <c r="O266">
        <f t="shared" si="29"/>
        <v>13700</v>
      </c>
      <c r="P266" t="str">
        <f t="shared" si="30"/>
        <v>10014108530CME</v>
      </c>
      <c r="Q266" t="str">
        <f t="shared" si="31"/>
        <v>14108530CME</v>
      </c>
      <c r="R266" t="str">
        <f t="shared" si="32"/>
        <v>141085TDCME</v>
      </c>
      <c r="S266" t="str">
        <f t="shared" si="33"/>
        <v>100141085TDCME</v>
      </c>
      <c r="T266" t="str">
        <f t="shared" si="34"/>
        <v>0CME</v>
      </c>
    </row>
    <row r="267" spans="3:20" x14ac:dyDescent="0.2">
      <c r="C267">
        <v>1001</v>
      </c>
      <c r="D267" t="s">
        <v>199</v>
      </c>
      <c r="E267" t="s">
        <v>200</v>
      </c>
      <c r="F267" t="s">
        <v>450</v>
      </c>
      <c r="G267" s="1">
        <v>41085</v>
      </c>
      <c r="H267" t="s">
        <v>204</v>
      </c>
      <c r="I267">
        <v>34</v>
      </c>
      <c r="J267">
        <v>6.85</v>
      </c>
      <c r="K267">
        <v>619.87</v>
      </c>
      <c r="L267" s="139">
        <v>0</v>
      </c>
      <c r="M267">
        <v>0</v>
      </c>
      <c r="N267">
        <f t="shared" si="28"/>
        <v>619.87</v>
      </c>
      <c r="O267">
        <f t="shared" si="29"/>
        <v>4246.1094999999996</v>
      </c>
      <c r="P267" t="str">
        <f t="shared" si="30"/>
        <v>10014108530CME</v>
      </c>
      <c r="Q267" t="str">
        <f t="shared" si="31"/>
        <v>14108530CME</v>
      </c>
      <c r="R267" t="str">
        <f t="shared" si="32"/>
        <v>141085TDCME</v>
      </c>
      <c r="S267" t="str">
        <f t="shared" si="33"/>
        <v>100141085TDCME</v>
      </c>
      <c r="T267" t="str">
        <f t="shared" si="34"/>
        <v>0CME</v>
      </c>
    </row>
    <row r="268" spans="3:20" x14ac:dyDescent="0.2">
      <c r="C268">
        <v>1001</v>
      </c>
      <c r="D268" t="s">
        <v>199</v>
      </c>
      <c r="E268" t="s">
        <v>200</v>
      </c>
      <c r="F268" t="s">
        <v>451</v>
      </c>
      <c r="G268" s="1">
        <v>41085</v>
      </c>
      <c r="H268" t="s">
        <v>204</v>
      </c>
      <c r="I268">
        <v>34</v>
      </c>
      <c r="J268">
        <v>6.85</v>
      </c>
      <c r="K268">
        <v>29.83</v>
      </c>
      <c r="L268" s="139">
        <v>0</v>
      </c>
      <c r="M268">
        <v>0</v>
      </c>
      <c r="N268">
        <f t="shared" si="28"/>
        <v>29.83</v>
      </c>
      <c r="O268">
        <f t="shared" si="29"/>
        <v>204.33549999999997</v>
      </c>
      <c r="P268" t="str">
        <f t="shared" si="30"/>
        <v>10014108530CME</v>
      </c>
      <c r="Q268" t="str">
        <f t="shared" si="31"/>
        <v>14108530CME</v>
      </c>
      <c r="R268" t="str">
        <f t="shared" si="32"/>
        <v>141085TDCME</v>
      </c>
      <c r="S268" t="str">
        <f t="shared" si="33"/>
        <v>100141085TDCME</v>
      </c>
      <c r="T268" t="str">
        <f t="shared" si="34"/>
        <v>0CME</v>
      </c>
    </row>
    <row r="269" spans="3:20" x14ac:dyDescent="0.2">
      <c r="C269">
        <v>1001</v>
      </c>
      <c r="D269" t="s">
        <v>199</v>
      </c>
      <c r="E269" t="s">
        <v>200</v>
      </c>
      <c r="F269" t="s">
        <v>452</v>
      </c>
      <c r="G269" s="1">
        <v>41085</v>
      </c>
      <c r="H269" t="s">
        <v>204</v>
      </c>
      <c r="I269">
        <v>34</v>
      </c>
      <c r="J269">
        <v>6.85</v>
      </c>
      <c r="K269">
        <v>14.6</v>
      </c>
      <c r="L269" s="139">
        <v>0</v>
      </c>
      <c r="M269">
        <v>0</v>
      </c>
      <c r="N269">
        <f t="shared" si="28"/>
        <v>14.6</v>
      </c>
      <c r="O269">
        <f t="shared" si="29"/>
        <v>100.00999999999999</v>
      </c>
      <c r="P269" t="str">
        <f t="shared" si="30"/>
        <v>10014108530CME</v>
      </c>
      <c r="Q269" t="str">
        <f t="shared" si="31"/>
        <v>14108530CME</v>
      </c>
      <c r="R269" t="str">
        <f t="shared" si="32"/>
        <v>141085TDCME</v>
      </c>
      <c r="S269" t="str">
        <f t="shared" si="33"/>
        <v>100141085TDCME</v>
      </c>
      <c r="T269" t="str">
        <f t="shared" si="34"/>
        <v>0CME</v>
      </c>
    </row>
    <row r="270" spans="3:20" x14ac:dyDescent="0.2">
      <c r="C270">
        <v>1001</v>
      </c>
      <c r="D270" t="s">
        <v>199</v>
      </c>
      <c r="E270" t="s">
        <v>200</v>
      </c>
      <c r="F270" t="s">
        <v>871</v>
      </c>
      <c r="G270" s="1">
        <v>41085</v>
      </c>
      <c r="H270" t="s">
        <v>204</v>
      </c>
      <c r="I270">
        <v>34</v>
      </c>
      <c r="J270">
        <v>6.85</v>
      </c>
      <c r="K270">
        <v>1.46</v>
      </c>
      <c r="L270" s="139">
        <v>0</v>
      </c>
      <c r="M270">
        <v>0</v>
      </c>
      <c r="N270">
        <f t="shared" si="28"/>
        <v>1.46</v>
      </c>
      <c r="O270">
        <f t="shared" si="29"/>
        <v>10.000999999999999</v>
      </c>
      <c r="P270" t="str">
        <f t="shared" si="30"/>
        <v>10014108530CME</v>
      </c>
      <c r="Q270" t="str">
        <f t="shared" si="31"/>
        <v>14108530CME</v>
      </c>
      <c r="R270" t="str">
        <f t="shared" si="32"/>
        <v>141085TDCME</v>
      </c>
      <c r="S270" t="str">
        <f t="shared" si="33"/>
        <v>100141085TDCME</v>
      </c>
      <c r="T270" t="str">
        <f t="shared" si="34"/>
        <v>0CME</v>
      </c>
    </row>
    <row r="271" spans="3:20" x14ac:dyDescent="0.2">
      <c r="C271">
        <v>1001</v>
      </c>
      <c r="D271" t="s">
        <v>199</v>
      </c>
      <c r="E271" t="s">
        <v>200</v>
      </c>
      <c r="F271" t="s">
        <v>793</v>
      </c>
      <c r="G271" s="1">
        <v>41085</v>
      </c>
      <c r="H271" t="s">
        <v>202</v>
      </c>
      <c r="I271">
        <v>34</v>
      </c>
      <c r="J271">
        <v>6.97</v>
      </c>
      <c r="K271">
        <v>0</v>
      </c>
      <c r="L271" s="139">
        <v>290.82</v>
      </c>
      <c r="M271">
        <v>0</v>
      </c>
      <c r="N271">
        <f t="shared" si="28"/>
        <v>290.82</v>
      </c>
      <c r="O271">
        <f t="shared" si="29"/>
        <v>2027.0153999999998</v>
      </c>
      <c r="P271" t="str">
        <f t="shared" si="30"/>
        <v>10014108530VME</v>
      </c>
      <c r="Q271" t="str">
        <f t="shared" si="31"/>
        <v>14108530VME</v>
      </c>
      <c r="R271" t="str">
        <f t="shared" si="32"/>
        <v>141085TDVME</v>
      </c>
      <c r="S271" t="str">
        <f t="shared" si="33"/>
        <v>100141085TDVME</v>
      </c>
      <c r="T271" t="str">
        <f t="shared" si="34"/>
        <v>0VME</v>
      </c>
    </row>
    <row r="272" spans="3:20" x14ac:dyDescent="0.2">
      <c r="C272">
        <v>1001</v>
      </c>
      <c r="D272" t="s">
        <v>199</v>
      </c>
      <c r="E272" t="s">
        <v>200</v>
      </c>
      <c r="F272" t="s">
        <v>454</v>
      </c>
      <c r="G272" s="1">
        <v>41085</v>
      </c>
      <c r="H272" t="s">
        <v>202</v>
      </c>
      <c r="I272">
        <v>34</v>
      </c>
      <c r="J272">
        <v>6.97</v>
      </c>
      <c r="K272">
        <v>0</v>
      </c>
      <c r="L272" s="139">
        <v>100</v>
      </c>
      <c r="M272">
        <v>0</v>
      </c>
      <c r="N272">
        <f t="shared" si="28"/>
        <v>100</v>
      </c>
      <c r="O272">
        <f t="shared" si="29"/>
        <v>697</v>
      </c>
      <c r="P272" t="str">
        <f t="shared" si="30"/>
        <v>10014108530VME</v>
      </c>
      <c r="Q272" t="str">
        <f t="shared" si="31"/>
        <v>14108530VME</v>
      </c>
      <c r="R272" t="str">
        <f t="shared" si="32"/>
        <v>141085TDVME</v>
      </c>
      <c r="S272" t="str">
        <f t="shared" si="33"/>
        <v>100141085TDVME</v>
      </c>
      <c r="T272" t="str">
        <f t="shared" si="34"/>
        <v>0VME</v>
      </c>
    </row>
    <row r="273" spans="3:20" x14ac:dyDescent="0.2">
      <c r="C273">
        <v>1001</v>
      </c>
      <c r="D273" t="s">
        <v>199</v>
      </c>
      <c r="E273" t="s">
        <v>200</v>
      </c>
      <c r="F273" t="s">
        <v>794</v>
      </c>
      <c r="G273" s="1">
        <v>41085</v>
      </c>
      <c r="H273" t="s">
        <v>202</v>
      </c>
      <c r="I273">
        <v>34</v>
      </c>
      <c r="J273">
        <v>6.97</v>
      </c>
      <c r="K273">
        <v>0</v>
      </c>
      <c r="L273" s="139">
        <v>900</v>
      </c>
      <c r="M273">
        <v>0</v>
      </c>
      <c r="N273">
        <f t="shared" si="28"/>
        <v>900</v>
      </c>
      <c r="O273">
        <f t="shared" si="29"/>
        <v>6273</v>
      </c>
      <c r="P273" t="str">
        <f t="shared" si="30"/>
        <v>10014108530VME</v>
      </c>
      <c r="Q273" t="str">
        <f t="shared" si="31"/>
        <v>14108530VME</v>
      </c>
      <c r="R273" t="str">
        <f t="shared" si="32"/>
        <v>141085TDVME</v>
      </c>
      <c r="S273" t="str">
        <f t="shared" si="33"/>
        <v>100141085TDVME</v>
      </c>
      <c r="T273" t="str">
        <f t="shared" si="34"/>
        <v>0VME</v>
      </c>
    </row>
    <row r="274" spans="3:20" x14ac:dyDescent="0.2">
      <c r="C274">
        <v>1001</v>
      </c>
      <c r="D274" t="s">
        <v>199</v>
      </c>
      <c r="E274" t="s">
        <v>200</v>
      </c>
      <c r="F274" t="s">
        <v>455</v>
      </c>
      <c r="G274" s="1">
        <v>41085</v>
      </c>
      <c r="H274" t="s">
        <v>204</v>
      </c>
      <c r="I274">
        <v>34</v>
      </c>
      <c r="J274">
        <v>6.85</v>
      </c>
      <c r="K274">
        <v>14.6</v>
      </c>
      <c r="L274" s="139">
        <v>0</v>
      </c>
      <c r="M274">
        <v>0</v>
      </c>
      <c r="N274">
        <f t="shared" si="28"/>
        <v>14.6</v>
      </c>
      <c r="O274">
        <f t="shared" si="29"/>
        <v>100.00999999999999</v>
      </c>
      <c r="P274" t="str">
        <f t="shared" si="30"/>
        <v>10014108530CME</v>
      </c>
      <c r="Q274" t="str">
        <f t="shared" si="31"/>
        <v>14108530CME</v>
      </c>
      <c r="R274" t="str">
        <f t="shared" si="32"/>
        <v>141085TDCME</v>
      </c>
      <c r="S274" t="str">
        <f t="shared" si="33"/>
        <v>100141085TDCME</v>
      </c>
      <c r="T274" t="str">
        <f t="shared" si="34"/>
        <v>0CME</v>
      </c>
    </row>
    <row r="275" spans="3:20" x14ac:dyDescent="0.2">
      <c r="C275">
        <v>1001</v>
      </c>
      <c r="D275" t="s">
        <v>199</v>
      </c>
      <c r="E275" t="s">
        <v>200</v>
      </c>
      <c r="F275" t="s">
        <v>456</v>
      </c>
      <c r="G275" s="1">
        <v>41085</v>
      </c>
      <c r="H275" t="s">
        <v>202</v>
      </c>
      <c r="I275">
        <v>34</v>
      </c>
      <c r="J275">
        <v>6.97</v>
      </c>
      <c r="K275">
        <v>0</v>
      </c>
      <c r="L275" s="139">
        <v>700</v>
      </c>
      <c r="M275">
        <v>0</v>
      </c>
      <c r="N275">
        <f t="shared" si="28"/>
        <v>700</v>
      </c>
      <c r="O275">
        <f t="shared" si="29"/>
        <v>4879</v>
      </c>
      <c r="P275" t="str">
        <f t="shared" si="30"/>
        <v>10014108530VME</v>
      </c>
      <c r="Q275" t="str">
        <f t="shared" si="31"/>
        <v>14108530VME</v>
      </c>
      <c r="R275" t="str">
        <f t="shared" si="32"/>
        <v>141085TDVME</v>
      </c>
      <c r="S275" t="str">
        <f t="shared" si="33"/>
        <v>100141085TDVME</v>
      </c>
      <c r="T275" t="str">
        <f t="shared" si="34"/>
        <v>0VME</v>
      </c>
    </row>
    <row r="276" spans="3:20" x14ac:dyDescent="0.2">
      <c r="C276">
        <v>1001</v>
      </c>
      <c r="D276" t="s">
        <v>199</v>
      </c>
      <c r="E276" t="s">
        <v>200</v>
      </c>
      <c r="F276" t="s">
        <v>457</v>
      </c>
      <c r="G276" s="1">
        <v>41085</v>
      </c>
      <c r="H276" t="s">
        <v>202</v>
      </c>
      <c r="I276">
        <v>34</v>
      </c>
      <c r="J276">
        <v>6.97</v>
      </c>
      <c r="K276">
        <v>0</v>
      </c>
      <c r="L276" s="139">
        <v>0.76</v>
      </c>
      <c r="M276">
        <v>0</v>
      </c>
      <c r="N276">
        <f t="shared" si="28"/>
        <v>0.76</v>
      </c>
      <c r="O276">
        <f t="shared" si="29"/>
        <v>5.2972000000000001</v>
      </c>
      <c r="P276" t="str">
        <f t="shared" si="30"/>
        <v>10014108530VME</v>
      </c>
      <c r="Q276" t="str">
        <f t="shared" si="31"/>
        <v>14108530VME</v>
      </c>
      <c r="R276" t="str">
        <f t="shared" si="32"/>
        <v>141085TDVME</v>
      </c>
      <c r="S276" t="str">
        <f t="shared" si="33"/>
        <v>100141085TDVME</v>
      </c>
      <c r="T276" t="str">
        <f t="shared" si="34"/>
        <v>0VME</v>
      </c>
    </row>
    <row r="277" spans="3:20" x14ac:dyDescent="0.2">
      <c r="C277">
        <v>1001</v>
      </c>
      <c r="D277" t="s">
        <v>199</v>
      </c>
      <c r="E277" t="s">
        <v>200</v>
      </c>
      <c r="F277" t="s">
        <v>458</v>
      </c>
      <c r="G277" s="1">
        <v>41085</v>
      </c>
      <c r="H277" t="s">
        <v>202</v>
      </c>
      <c r="I277">
        <v>34</v>
      </c>
      <c r="J277">
        <v>6.97</v>
      </c>
      <c r="K277">
        <v>0</v>
      </c>
      <c r="L277" s="139">
        <v>7000</v>
      </c>
      <c r="M277">
        <v>0</v>
      </c>
      <c r="N277">
        <f t="shared" si="28"/>
        <v>7000</v>
      </c>
      <c r="O277">
        <f t="shared" si="29"/>
        <v>48790</v>
      </c>
      <c r="P277" t="str">
        <f t="shared" si="30"/>
        <v>10014108530VME</v>
      </c>
      <c r="Q277" t="str">
        <f t="shared" si="31"/>
        <v>14108530VME</v>
      </c>
      <c r="R277" t="str">
        <f t="shared" si="32"/>
        <v>141085TDVME</v>
      </c>
      <c r="S277" t="str">
        <f t="shared" si="33"/>
        <v>100141085TDVME</v>
      </c>
      <c r="T277" t="str">
        <f t="shared" si="34"/>
        <v>0VME</v>
      </c>
    </row>
    <row r="278" spans="3:20" x14ac:dyDescent="0.2">
      <c r="C278">
        <v>1001</v>
      </c>
      <c r="D278" t="s">
        <v>199</v>
      </c>
      <c r="E278" t="s">
        <v>200</v>
      </c>
      <c r="F278" t="s">
        <v>459</v>
      </c>
      <c r="G278" s="1">
        <v>41085</v>
      </c>
      <c r="H278" t="s">
        <v>202</v>
      </c>
      <c r="I278">
        <v>34</v>
      </c>
      <c r="J278">
        <v>6.97</v>
      </c>
      <c r="K278">
        <v>0</v>
      </c>
      <c r="L278" s="139">
        <v>1761.8</v>
      </c>
      <c r="M278">
        <v>0</v>
      </c>
      <c r="N278">
        <f t="shared" si="28"/>
        <v>1761.8</v>
      </c>
      <c r="O278">
        <f t="shared" si="29"/>
        <v>12279.745999999999</v>
      </c>
      <c r="P278" t="str">
        <f t="shared" si="30"/>
        <v>10014108530VME</v>
      </c>
      <c r="Q278" t="str">
        <f t="shared" si="31"/>
        <v>14108530VME</v>
      </c>
      <c r="R278" t="str">
        <f t="shared" si="32"/>
        <v>141085TDVME</v>
      </c>
      <c r="S278" t="str">
        <f t="shared" si="33"/>
        <v>100141085TDVME</v>
      </c>
      <c r="T278" t="str">
        <f t="shared" si="34"/>
        <v>0VME</v>
      </c>
    </row>
    <row r="279" spans="3:20" x14ac:dyDescent="0.2">
      <c r="C279">
        <v>1001</v>
      </c>
      <c r="D279" t="s">
        <v>199</v>
      </c>
      <c r="E279" t="s">
        <v>200</v>
      </c>
      <c r="F279" t="s">
        <v>460</v>
      </c>
      <c r="G279" s="1">
        <v>41085</v>
      </c>
      <c r="H279" t="s">
        <v>202</v>
      </c>
      <c r="I279">
        <v>34</v>
      </c>
      <c r="J279">
        <v>6.97</v>
      </c>
      <c r="K279">
        <v>0</v>
      </c>
      <c r="L279" s="139">
        <v>237.46</v>
      </c>
      <c r="M279">
        <v>0</v>
      </c>
      <c r="N279">
        <f t="shared" si="28"/>
        <v>237.46</v>
      </c>
      <c r="O279">
        <f t="shared" si="29"/>
        <v>1655.0962</v>
      </c>
      <c r="P279" t="str">
        <f t="shared" si="30"/>
        <v>10014108530VME</v>
      </c>
      <c r="Q279" t="str">
        <f t="shared" si="31"/>
        <v>14108530VME</v>
      </c>
      <c r="R279" t="str">
        <f t="shared" si="32"/>
        <v>141085TDVME</v>
      </c>
      <c r="S279" t="str">
        <f t="shared" si="33"/>
        <v>100141085TDVME</v>
      </c>
      <c r="T279" t="str">
        <f t="shared" si="34"/>
        <v>0VME</v>
      </c>
    </row>
    <row r="280" spans="3:20" x14ac:dyDescent="0.2">
      <c r="C280">
        <v>1001</v>
      </c>
      <c r="D280" t="s">
        <v>199</v>
      </c>
      <c r="E280" t="s">
        <v>200</v>
      </c>
      <c r="F280" t="s">
        <v>461</v>
      </c>
      <c r="G280" s="1">
        <v>41085</v>
      </c>
      <c r="H280" t="s">
        <v>202</v>
      </c>
      <c r="I280">
        <v>34</v>
      </c>
      <c r="J280">
        <v>6.97</v>
      </c>
      <c r="K280">
        <v>0</v>
      </c>
      <c r="L280" s="139">
        <v>0.52</v>
      </c>
      <c r="M280">
        <v>0</v>
      </c>
      <c r="N280">
        <f t="shared" si="28"/>
        <v>0.52</v>
      </c>
      <c r="O280">
        <f t="shared" si="29"/>
        <v>3.6244000000000001</v>
      </c>
      <c r="P280" t="str">
        <f t="shared" si="30"/>
        <v>10014108530VME</v>
      </c>
      <c r="Q280" t="str">
        <f t="shared" si="31"/>
        <v>14108530VME</v>
      </c>
      <c r="R280" t="str">
        <f t="shared" si="32"/>
        <v>141085TDVME</v>
      </c>
      <c r="S280" t="str">
        <f t="shared" si="33"/>
        <v>100141085TDVME</v>
      </c>
      <c r="T280" t="str">
        <f t="shared" si="34"/>
        <v>0VME</v>
      </c>
    </row>
    <row r="281" spans="3:20" x14ac:dyDescent="0.2">
      <c r="C281">
        <v>1001</v>
      </c>
      <c r="D281" t="s">
        <v>199</v>
      </c>
      <c r="E281" t="s">
        <v>200</v>
      </c>
      <c r="F281" t="s">
        <v>462</v>
      </c>
      <c r="G281" s="1">
        <v>41085</v>
      </c>
      <c r="H281" t="s">
        <v>202</v>
      </c>
      <c r="I281">
        <v>34</v>
      </c>
      <c r="J281">
        <v>6.97</v>
      </c>
      <c r="K281">
        <v>0</v>
      </c>
      <c r="L281" s="139">
        <v>10011.66</v>
      </c>
      <c r="M281">
        <v>0</v>
      </c>
      <c r="N281">
        <f t="shared" si="28"/>
        <v>10011.66</v>
      </c>
      <c r="O281">
        <f t="shared" si="29"/>
        <v>69781.270199999999</v>
      </c>
      <c r="P281" t="str">
        <f t="shared" si="30"/>
        <v>10014108530VME</v>
      </c>
      <c r="Q281" t="str">
        <f t="shared" si="31"/>
        <v>14108530VME</v>
      </c>
      <c r="R281" t="str">
        <f t="shared" si="32"/>
        <v>141085TDVME</v>
      </c>
      <c r="S281" t="str">
        <f t="shared" si="33"/>
        <v>100141085TDVME</v>
      </c>
      <c r="T281" t="str">
        <f t="shared" si="34"/>
        <v>0VME</v>
      </c>
    </row>
    <row r="282" spans="3:20" x14ac:dyDescent="0.2">
      <c r="C282">
        <v>1001</v>
      </c>
      <c r="D282" t="s">
        <v>199</v>
      </c>
      <c r="E282" t="s">
        <v>200</v>
      </c>
      <c r="F282" t="s">
        <v>463</v>
      </c>
      <c r="G282" s="1">
        <v>41085</v>
      </c>
      <c r="H282" t="s">
        <v>202</v>
      </c>
      <c r="I282">
        <v>34</v>
      </c>
      <c r="J282">
        <v>6.97</v>
      </c>
      <c r="K282">
        <v>0</v>
      </c>
      <c r="L282" s="139">
        <v>172.52</v>
      </c>
      <c r="M282">
        <v>0</v>
      </c>
      <c r="N282">
        <f t="shared" si="28"/>
        <v>172.52</v>
      </c>
      <c r="O282">
        <f t="shared" si="29"/>
        <v>1202.4644000000001</v>
      </c>
      <c r="P282" t="str">
        <f t="shared" si="30"/>
        <v>10014108530VME</v>
      </c>
      <c r="Q282" t="str">
        <f t="shared" si="31"/>
        <v>14108530VME</v>
      </c>
      <c r="R282" t="str">
        <f t="shared" si="32"/>
        <v>141085TDVME</v>
      </c>
      <c r="S282" t="str">
        <f t="shared" si="33"/>
        <v>100141085TDVME</v>
      </c>
      <c r="T282" t="str">
        <f t="shared" si="34"/>
        <v>0VME</v>
      </c>
    </row>
    <row r="283" spans="3:20" x14ac:dyDescent="0.2">
      <c r="C283">
        <v>1001</v>
      </c>
      <c r="D283" t="s">
        <v>199</v>
      </c>
      <c r="E283" t="s">
        <v>200</v>
      </c>
      <c r="F283" t="s">
        <v>795</v>
      </c>
      <c r="G283" s="1">
        <v>41085</v>
      </c>
      <c r="H283" t="s">
        <v>202</v>
      </c>
      <c r="I283">
        <v>34</v>
      </c>
      <c r="J283">
        <v>6.97</v>
      </c>
      <c r="K283">
        <v>0</v>
      </c>
      <c r="L283" s="139">
        <v>25.89</v>
      </c>
      <c r="M283">
        <v>0</v>
      </c>
      <c r="N283">
        <f t="shared" si="28"/>
        <v>25.89</v>
      </c>
      <c r="O283">
        <f t="shared" si="29"/>
        <v>180.45329999999998</v>
      </c>
      <c r="P283" t="str">
        <f t="shared" si="30"/>
        <v>10014108530VME</v>
      </c>
      <c r="Q283" t="str">
        <f t="shared" si="31"/>
        <v>14108530VME</v>
      </c>
      <c r="R283" t="str">
        <f t="shared" si="32"/>
        <v>141085TDVME</v>
      </c>
      <c r="S283" t="str">
        <f t="shared" si="33"/>
        <v>100141085TDVME</v>
      </c>
      <c r="T283" t="str">
        <f t="shared" si="34"/>
        <v>0VME</v>
      </c>
    </row>
    <row r="284" spans="3:20" x14ac:dyDescent="0.2">
      <c r="C284">
        <v>1001</v>
      </c>
      <c r="D284" t="s">
        <v>199</v>
      </c>
      <c r="E284" t="s">
        <v>200</v>
      </c>
      <c r="F284" t="s">
        <v>464</v>
      </c>
      <c r="G284" s="1">
        <v>41085</v>
      </c>
      <c r="H284" t="s">
        <v>202</v>
      </c>
      <c r="I284">
        <v>34</v>
      </c>
      <c r="J284">
        <v>6.97</v>
      </c>
      <c r="K284">
        <v>0</v>
      </c>
      <c r="L284" s="139">
        <v>4985.3500000000004</v>
      </c>
      <c r="M284">
        <v>0</v>
      </c>
      <c r="N284">
        <f t="shared" si="28"/>
        <v>4985.3500000000004</v>
      </c>
      <c r="O284">
        <f t="shared" si="29"/>
        <v>34747.889500000005</v>
      </c>
      <c r="P284" t="str">
        <f t="shared" si="30"/>
        <v>10014108530VME</v>
      </c>
      <c r="Q284" t="str">
        <f t="shared" si="31"/>
        <v>14108530VME</v>
      </c>
      <c r="R284" t="str">
        <f t="shared" si="32"/>
        <v>141085TDVME</v>
      </c>
      <c r="S284" t="str">
        <f t="shared" si="33"/>
        <v>100141085TDVME</v>
      </c>
      <c r="T284" t="str">
        <f t="shared" si="34"/>
        <v>0VME</v>
      </c>
    </row>
    <row r="285" spans="3:20" x14ac:dyDescent="0.2">
      <c r="C285">
        <v>1001</v>
      </c>
      <c r="D285" t="s">
        <v>199</v>
      </c>
      <c r="E285" t="s">
        <v>200</v>
      </c>
      <c r="F285" t="s">
        <v>465</v>
      </c>
      <c r="G285" s="1">
        <v>41085</v>
      </c>
      <c r="H285" t="s">
        <v>202</v>
      </c>
      <c r="I285">
        <v>34</v>
      </c>
      <c r="J285">
        <v>6.97</v>
      </c>
      <c r="K285">
        <v>0</v>
      </c>
      <c r="L285" s="139">
        <v>1000</v>
      </c>
      <c r="M285">
        <v>0</v>
      </c>
      <c r="N285">
        <f t="shared" si="28"/>
        <v>1000</v>
      </c>
      <c r="O285">
        <f t="shared" si="29"/>
        <v>6970</v>
      </c>
      <c r="P285" t="str">
        <f t="shared" si="30"/>
        <v>10014108530VME</v>
      </c>
      <c r="Q285" t="str">
        <f t="shared" si="31"/>
        <v>14108530VME</v>
      </c>
      <c r="R285" t="str">
        <f t="shared" si="32"/>
        <v>141085TDVME</v>
      </c>
      <c r="S285" t="str">
        <f t="shared" si="33"/>
        <v>100141085TDVME</v>
      </c>
      <c r="T285" t="str">
        <f t="shared" si="34"/>
        <v>0VME</v>
      </c>
    </row>
    <row r="286" spans="3:20" x14ac:dyDescent="0.2">
      <c r="C286">
        <v>1001</v>
      </c>
      <c r="D286" t="s">
        <v>199</v>
      </c>
      <c r="E286" t="s">
        <v>200</v>
      </c>
      <c r="F286" t="s">
        <v>466</v>
      </c>
      <c r="G286" s="1">
        <v>41085</v>
      </c>
      <c r="H286" t="s">
        <v>202</v>
      </c>
      <c r="I286">
        <v>34</v>
      </c>
      <c r="J286">
        <v>6.97</v>
      </c>
      <c r="K286">
        <v>0</v>
      </c>
      <c r="L286" s="139">
        <v>0.1</v>
      </c>
      <c r="M286">
        <v>0</v>
      </c>
      <c r="N286">
        <f t="shared" si="28"/>
        <v>0.1</v>
      </c>
      <c r="O286">
        <f t="shared" si="29"/>
        <v>0.69700000000000006</v>
      </c>
      <c r="P286" t="str">
        <f t="shared" si="30"/>
        <v>10014108530VME</v>
      </c>
      <c r="Q286" t="str">
        <f t="shared" si="31"/>
        <v>14108530VME</v>
      </c>
      <c r="R286" t="str">
        <f t="shared" si="32"/>
        <v>141085TDVME</v>
      </c>
      <c r="S286" t="str">
        <f t="shared" si="33"/>
        <v>100141085TDVME</v>
      </c>
      <c r="T286" t="str">
        <f t="shared" si="34"/>
        <v>0VME</v>
      </c>
    </row>
    <row r="287" spans="3:20" x14ac:dyDescent="0.2">
      <c r="C287">
        <v>1001</v>
      </c>
      <c r="D287" t="s">
        <v>199</v>
      </c>
      <c r="E287" t="s">
        <v>200</v>
      </c>
      <c r="F287" t="s">
        <v>467</v>
      </c>
      <c r="G287" s="1">
        <v>41085</v>
      </c>
      <c r="H287" t="s">
        <v>202</v>
      </c>
      <c r="I287">
        <v>34</v>
      </c>
      <c r="J287">
        <v>6.97</v>
      </c>
      <c r="K287">
        <v>0</v>
      </c>
      <c r="L287" s="139">
        <v>100</v>
      </c>
      <c r="M287">
        <v>0</v>
      </c>
      <c r="N287">
        <f t="shared" si="28"/>
        <v>100</v>
      </c>
      <c r="O287">
        <f t="shared" si="29"/>
        <v>697</v>
      </c>
      <c r="P287" t="str">
        <f t="shared" si="30"/>
        <v>10014108530VME</v>
      </c>
      <c r="Q287" t="str">
        <f t="shared" si="31"/>
        <v>14108530VME</v>
      </c>
      <c r="R287" t="str">
        <f t="shared" si="32"/>
        <v>141085TDVME</v>
      </c>
      <c r="S287" t="str">
        <f t="shared" si="33"/>
        <v>100141085TDVME</v>
      </c>
      <c r="T287" t="str">
        <f t="shared" si="34"/>
        <v>0VME</v>
      </c>
    </row>
    <row r="288" spans="3:20" x14ac:dyDescent="0.2">
      <c r="C288">
        <v>1001</v>
      </c>
      <c r="D288" t="s">
        <v>199</v>
      </c>
      <c r="E288" t="s">
        <v>200</v>
      </c>
      <c r="F288" t="s">
        <v>468</v>
      </c>
      <c r="G288" s="1">
        <v>41085</v>
      </c>
      <c r="H288" t="s">
        <v>202</v>
      </c>
      <c r="I288">
        <v>34</v>
      </c>
      <c r="J288">
        <v>6.97</v>
      </c>
      <c r="K288">
        <v>0</v>
      </c>
      <c r="L288" s="139">
        <v>351.35</v>
      </c>
      <c r="M288">
        <v>0</v>
      </c>
      <c r="N288">
        <f t="shared" si="28"/>
        <v>351.35</v>
      </c>
      <c r="O288">
        <f t="shared" si="29"/>
        <v>2448.9095000000002</v>
      </c>
      <c r="P288" t="str">
        <f t="shared" si="30"/>
        <v>10014108530VME</v>
      </c>
      <c r="Q288" t="str">
        <f t="shared" si="31"/>
        <v>14108530VME</v>
      </c>
      <c r="R288" t="str">
        <f t="shared" si="32"/>
        <v>141085TDVME</v>
      </c>
      <c r="S288" t="str">
        <f t="shared" si="33"/>
        <v>100141085TDVME</v>
      </c>
      <c r="T288" t="str">
        <f t="shared" si="34"/>
        <v>0VME</v>
      </c>
    </row>
    <row r="289" spans="3:20" x14ac:dyDescent="0.2">
      <c r="C289">
        <v>1001</v>
      </c>
      <c r="D289" t="s">
        <v>199</v>
      </c>
      <c r="E289" t="s">
        <v>200</v>
      </c>
      <c r="F289" t="s">
        <v>469</v>
      </c>
      <c r="G289" s="1">
        <v>41085</v>
      </c>
      <c r="H289" t="s">
        <v>202</v>
      </c>
      <c r="I289">
        <v>34</v>
      </c>
      <c r="J289">
        <v>6.97</v>
      </c>
      <c r="K289">
        <v>0</v>
      </c>
      <c r="L289" s="139">
        <v>191.97</v>
      </c>
      <c r="M289">
        <v>0</v>
      </c>
      <c r="N289">
        <f t="shared" si="28"/>
        <v>191.97</v>
      </c>
      <c r="O289">
        <f t="shared" si="29"/>
        <v>1338.0309</v>
      </c>
      <c r="P289" t="str">
        <f t="shared" si="30"/>
        <v>10014108530VME</v>
      </c>
      <c r="Q289" t="str">
        <f t="shared" si="31"/>
        <v>14108530VME</v>
      </c>
      <c r="R289" t="str">
        <f t="shared" si="32"/>
        <v>141085TDVME</v>
      </c>
      <c r="S289" t="str">
        <f t="shared" si="33"/>
        <v>100141085TDVME</v>
      </c>
      <c r="T289" t="str">
        <f t="shared" si="34"/>
        <v>0VME</v>
      </c>
    </row>
    <row r="290" spans="3:20" x14ac:dyDescent="0.2">
      <c r="C290">
        <v>1001</v>
      </c>
      <c r="D290" t="s">
        <v>199</v>
      </c>
      <c r="E290" t="s">
        <v>200</v>
      </c>
      <c r="F290" t="s">
        <v>470</v>
      </c>
      <c r="G290" s="1">
        <v>41085</v>
      </c>
      <c r="H290" t="s">
        <v>202</v>
      </c>
      <c r="I290">
        <v>34</v>
      </c>
      <c r="J290">
        <v>6.97</v>
      </c>
      <c r="K290">
        <v>0</v>
      </c>
      <c r="L290" s="139">
        <v>299.55</v>
      </c>
      <c r="M290">
        <v>0</v>
      </c>
      <c r="N290">
        <f t="shared" si="28"/>
        <v>299.55</v>
      </c>
      <c r="O290">
        <f t="shared" si="29"/>
        <v>2087.8634999999999</v>
      </c>
      <c r="P290" t="str">
        <f t="shared" si="30"/>
        <v>10014108530VME</v>
      </c>
      <c r="Q290" t="str">
        <f t="shared" si="31"/>
        <v>14108530VME</v>
      </c>
      <c r="R290" t="str">
        <f t="shared" si="32"/>
        <v>141085TDVME</v>
      </c>
      <c r="S290" t="str">
        <f t="shared" si="33"/>
        <v>100141085TDVME</v>
      </c>
      <c r="T290" t="str">
        <f t="shared" si="34"/>
        <v>0VME</v>
      </c>
    </row>
    <row r="291" spans="3:20" x14ac:dyDescent="0.2">
      <c r="C291">
        <v>1001</v>
      </c>
      <c r="D291" t="s">
        <v>199</v>
      </c>
      <c r="E291" t="s">
        <v>200</v>
      </c>
      <c r="F291" t="s">
        <v>815</v>
      </c>
      <c r="G291" s="1">
        <v>41085</v>
      </c>
      <c r="H291" t="s">
        <v>202</v>
      </c>
      <c r="I291">
        <v>34</v>
      </c>
      <c r="J291">
        <v>6.97</v>
      </c>
      <c r="K291">
        <v>0</v>
      </c>
      <c r="L291" s="139">
        <v>19011.66</v>
      </c>
      <c r="M291">
        <v>0</v>
      </c>
      <c r="N291">
        <f t="shared" si="28"/>
        <v>19011.66</v>
      </c>
      <c r="O291">
        <f t="shared" si="29"/>
        <v>132511.2702</v>
      </c>
      <c r="P291" t="str">
        <f t="shared" si="30"/>
        <v>10014108530VME</v>
      </c>
      <c r="Q291" t="str">
        <f t="shared" si="31"/>
        <v>14108530VME</v>
      </c>
      <c r="R291" t="str">
        <f t="shared" si="32"/>
        <v>141085TDVME</v>
      </c>
      <c r="S291" t="str">
        <f t="shared" si="33"/>
        <v>100141085TDVME</v>
      </c>
      <c r="T291" t="str">
        <f t="shared" si="34"/>
        <v>0VME</v>
      </c>
    </row>
    <row r="292" spans="3:20" x14ac:dyDescent="0.2">
      <c r="C292">
        <v>1001</v>
      </c>
      <c r="D292" t="s">
        <v>199</v>
      </c>
      <c r="E292" t="s">
        <v>200</v>
      </c>
      <c r="F292" t="s">
        <v>474</v>
      </c>
      <c r="G292" s="1">
        <v>41085</v>
      </c>
      <c r="H292" t="s">
        <v>202</v>
      </c>
      <c r="I292">
        <v>34</v>
      </c>
      <c r="J292">
        <v>6.97</v>
      </c>
      <c r="K292">
        <v>0</v>
      </c>
      <c r="L292" s="139">
        <v>123.82</v>
      </c>
      <c r="M292">
        <v>0</v>
      </c>
      <c r="N292">
        <f t="shared" si="28"/>
        <v>123.82</v>
      </c>
      <c r="O292">
        <f t="shared" si="29"/>
        <v>863.02539999999988</v>
      </c>
      <c r="P292" t="str">
        <f t="shared" si="30"/>
        <v>10014108530VME</v>
      </c>
      <c r="Q292" t="str">
        <f t="shared" si="31"/>
        <v>14108530VME</v>
      </c>
      <c r="R292" t="str">
        <f t="shared" si="32"/>
        <v>141085TDVME</v>
      </c>
      <c r="S292" t="str">
        <f t="shared" si="33"/>
        <v>100141085TDVME</v>
      </c>
      <c r="T292" t="str">
        <f t="shared" si="34"/>
        <v>0VME</v>
      </c>
    </row>
    <row r="293" spans="3:20" x14ac:dyDescent="0.2">
      <c r="C293">
        <v>1001</v>
      </c>
      <c r="D293" t="s">
        <v>199</v>
      </c>
      <c r="E293" t="s">
        <v>200</v>
      </c>
      <c r="F293" t="s">
        <v>475</v>
      </c>
      <c r="G293" s="1">
        <v>41085</v>
      </c>
      <c r="H293" t="s">
        <v>202</v>
      </c>
      <c r="I293">
        <v>34</v>
      </c>
      <c r="J293">
        <v>6.97</v>
      </c>
      <c r="K293">
        <v>0</v>
      </c>
      <c r="L293" s="139">
        <v>9450</v>
      </c>
      <c r="M293">
        <v>0</v>
      </c>
      <c r="N293">
        <f t="shared" si="28"/>
        <v>9450</v>
      </c>
      <c r="O293">
        <f t="shared" si="29"/>
        <v>65866.5</v>
      </c>
      <c r="P293" t="str">
        <f t="shared" si="30"/>
        <v>10014108530VME</v>
      </c>
      <c r="Q293" t="str">
        <f t="shared" si="31"/>
        <v>14108530VME</v>
      </c>
      <c r="R293" t="str">
        <f t="shared" si="32"/>
        <v>141085TDVME</v>
      </c>
      <c r="S293" t="str">
        <f t="shared" si="33"/>
        <v>100141085TDVME</v>
      </c>
      <c r="T293" t="str">
        <f t="shared" si="34"/>
        <v>0VME</v>
      </c>
    </row>
    <row r="294" spans="3:20" x14ac:dyDescent="0.2">
      <c r="C294">
        <v>1001</v>
      </c>
      <c r="D294" t="s">
        <v>199</v>
      </c>
      <c r="E294" t="s">
        <v>200</v>
      </c>
      <c r="F294" t="s">
        <v>476</v>
      </c>
      <c r="G294" s="1">
        <v>41085</v>
      </c>
      <c r="H294" t="s">
        <v>202</v>
      </c>
      <c r="I294">
        <v>34</v>
      </c>
      <c r="J294">
        <v>6.97</v>
      </c>
      <c r="K294">
        <v>0</v>
      </c>
      <c r="L294" s="139">
        <v>7062</v>
      </c>
      <c r="M294">
        <v>0</v>
      </c>
      <c r="N294">
        <f t="shared" si="28"/>
        <v>7062</v>
      </c>
      <c r="O294">
        <f t="shared" si="29"/>
        <v>49222.14</v>
      </c>
      <c r="P294" t="str">
        <f t="shared" si="30"/>
        <v>10014108530VME</v>
      </c>
      <c r="Q294" t="str">
        <f t="shared" si="31"/>
        <v>14108530VME</v>
      </c>
      <c r="R294" t="str">
        <f t="shared" si="32"/>
        <v>141085TDVME</v>
      </c>
      <c r="S294" t="str">
        <f t="shared" si="33"/>
        <v>100141085TDVME</v>
      </c>
      <c r="T294" t="str">
        <f t="shared" si="34"/>
        <v>0VME</v>
      </c>
    </row>
    <row r="295" spans="3:20" x14ac:dyDescent="0.2">
      <c r="C295">
        <v>1001</v>
      </c>
      <c r="D295" t="s">
        <v>199</v>
      </c>
      <c r="E295" t="s">
        <v>200</v>
      </c>
      <c r="F295" t="s">
        <v>802</v>
      </c>
      <c r="G295" s="1">
        <v>41085</v>
      </c>
      <c r="H295" t="s">
        <v>202</v>
      </c>
      <c r="I295">
        <v>34</v>
      </c>
      <c r="J295">
        <v>6.97</v>
      </c>
      <c r="K295">
        <v>0</v>
      </c>
      <c r="L295" s="139">
        <v>287.66000000000003</v>
      </c>
      <c r="M295">
        <v>0</v>
      </c>
      <c r="N295">
        <f t="shared" si="28"/>
        <v>287.66000000000003</v>
      </c>
      <c r="O295">
        <f t="shared" si="29"/>
        <v>2004.9902000000002</v>
      </c>
      <c r="P295" t="str">
        <f t="shared" si="30"/>
        <v>10014108530VME</v>
      </c>
      <c r="Q295" t="str">
        <f t="shared" si="31"/>
        <v>14108530VME</v>
      </c>
      <c r="R295" t="str">
        <f t="shared" si="32"/>
        <v>141085TDVME</v>
      </c>
      <c r="S295" t="str">
        <f t="shared" si="33"/>
        <v>100141085TDVME</v>
      </c>
      <c r="T295" t="str">
        <f t="shared" si="34"/>
        <v>0VME</v>
      </c>
    </row>
    <row r="296" spans="3:20" x14ac:dyDescent="0.2">
      <c r="C296">
        <v>1001</v>
      </c>
      <c r="D296" t="s">
        <v>199</v>
      </c>
      <c r="E296" t="s">
        <v>200</v>
      </c>
      <c r="F296" t="s">
        <v>477</v>
      </c>
      <c r="G296" s="1">
        <v>41085</v>
      </c>
      <c r="H296" t="s">
        <v>202</v>
      </c>
      <c r="I296">
        <v>34</v>
      </c>
      <c r="J296">
        <v>6.97</v>
      </c>
      <c r="K296">
        <v>0</v>
      </c>
      <c r="L296" s="139">
        <v>6620.06</v>
      </c>
      <c r="M296">
        <v>0</v>
      </c>
      <c r="N296">
        <f t="shared" si="28"/>
        <v>6620.06</v>
      </c>
      <c r="O296">
        <f t="shared" si="29"/>
        <v>46141.818200000002</v>
      </c>
      <c r="P296" t="str">
        <f t="shared" si="30"/>
        <v>10014108530VME</v>
      </c>
      <c r="Q296" t="str">
        <f t="shared" si="31"/>
        <v>14108530VME</v>
      </c>
      <c r="R296" t="str">
        <f t="shared" si="32"/>
        <v>141085TDVME</v>
      </c>
      <c r="S296" t="str">
        <f t="shared" si="33"/>
        <v>100141085TDVME</v>
      </c>
      <c r="T296" t="str">
        <f t="shared" si="34"/>
        <v>0VME</v>
      </c>
    </row>
    <row r="297" spans="3:20" x14ac:dyDescent="0.2">
      <c r="C297">
        <v>1001</v>
      </c>
      <c r="D297" t="s">
        <v>199</v>
      </c>
      <c r="E297" t="s">
        <v>200</v>
      </c>
      <c r="F297" t="s">
        <v>478</v>
      </c>
      <c r="G297" s="1">
        <v>41085</v>
      </c>
      <c r="H297" t="s">
        <v>202</v>
      </c>
      <c r="I297">
        <v>34</v>
      </c>
      <c r="J297">
        <v>6.97</v>
      </c>
      <c r="K297">
        <v>0</v>
      </c>
      <c r="L297" s="139">
        <v>500</v>
      </c>
      <c r="M297">
        <v>0</v>
      </c>
      <c r="N297">
        <f t="shared" si="28"/>
        <v>500</v>
      </c>
      <c r="O297">
        <f t="shared" si="29"/>
        <v>3485</v>
      </c>
      <c r="P297" t="str">
        <f t="shared" si="30"/>
        <v>10014108530VME</v>
      </c>
      <c r="Q297" t="str">
        <f t="shared" si="31"/>
        <v>14108530VME</v>
      </c>
      <c r="R297" t="str">
        <f t="shared" si="32"/>
        <v>141085TDVME</v>
      </c>
      <c r="S297" t="str">
        <f t="shared" si="33"/>
        <v>100141085TDVME</v>
      </c>
      <c r="T297" t="str">
        <f t="shared" si="34"/>
        <v>0VME</v>
      </c>
    </row>
    <row r="298" spans="3:20" x14ac:dyDescent="0.2">
      <c r="C298">
        <v>1001</v>
      </c>
      <c r="D298" t="s">
        <v>199</v>
      </c>
      <c r="E298" t="s">
        <v>200</v>
      </c>
      <c r="F298" t="s">
        <v>479</v>
      </c>
      <c r="G298" s="1">
        <v>41085</v>
      </c>
      <c r="H298" t="s">
        <v>202</v>
      </c>
      <c r="I298">
        <v>34</v>
      </c>
      <c r="J298">
        <v>6.97</v>
      </c>
      <c r="K298">
        <v>0</v>
      </c>
      <c r="L298" s="139">
        <v>188.68</v>
      </c>
      <c r="M298">
        <v>0</v>
      </c>
      <c r="N298">
        <f t="shared" si="28"/>
        <v>188.68</v>
      </c>
      <c r="O298">
        <f t="shared" si="29"/>
        <v>1315.0996</v>
      </c>
      <c r="P298" t="str">
        <f t="shared" si="30"/>
        <v>10014108530VME</v>
      </c>
      <c r="Q298" t="str">
        <f t="shared" si="31"/>
        <v>14108530VME</v>
      </c>
      <c r="R298" t="str">
        <f t="shared" si="32"/>
        <v>141085TDVME</v>
      </c>
      <c r="S298" t="str">
        <f t="shared" si="33"/>
        <v>100141085TDVME</v>
      </c>
      <c r="T298" t="str">
        <f t="shared" si="34"/>
        <v>0VME</v>
      </c>
    </row>
    <row r="299" spans="3:20" x14ac:dyDescent="0.2">
      <c r="C299">
        <v>1001</v>
      </c>
      <c r="D299" t="s">
        <v>199</v>
      </c>
      <c r="E299" t="s">
        <v>200</v>
      </c>
      <c r="F299" t="s">
        <v>480</v>
      </c>
      <c r="G299" s="1">
        <v>41085</v>
      </c>
      <c r="H299" t="s">
        <v>202</v>
      </c>
      <c r="I299">
        <v>34</v>
      </c>
      <c r="J299">
        <v>6.97</v>
      </c>
      <c r="K299">
        <v>0</v>
      </c>
      <c r="L299" s="139">
        <v>673.9</v>
      </c>
      <c r="M299">
        <v>0</v>
      </c>
      <c r="N299">
        <f t="shared" si="28"/>
        <v>673.9</v>
      </c>
      <c r="O299">
        <f t="shared" si="29"/>
        <v>4697.0829999999996</v>
      </c>
      <c r="P299" t="str">
        <f t="shared" si="30"/>
        <v>10014108530VME</v>
      </c>
      <c r="Q299" t="str">
        <f t="shared" si="31"/>
        <v>14108530VME</v>
      </c>
      <c r="R299" t="str">
        <f t="shared" si="32"/>
        <v>141085TDVME</v>
      </c>
      <c r="S299" t="str">
        <f t="shared" si="33"/>
        <v>100141085TDVME</v>
      </c>
      <c r="T299" t="str">
        <f t="shared" si="34"/>
        <v>0VME</v>
      </c>
    </row>
    <row r="300" spans="3:20" x14ac:dyDescent="0.2">
      <c r="C300">
        <v>1001</v>
      </c>
      <c r="D300" t="s">
        <v>199</v>
      </c>
      <c r="E300" t="s">
        <v>200</v>
      </c>
      <c r="F300" t="s">
        <v>481</v>
      </c>
      <c r="G300" s="1">
        <v>41085</v>
      </c>
      <c r="H300" t="s">
        <v>202</v>
      </c>
      <c r="I300">
        <v>34</v>
      </c>
      <c r="J300">
        <v>6.97</v>
      </c>
      <c r="K300">
        <v>0</v>
      </c>
      <c r="L300" s="139">
        <v>400</v>
      </c>
      <c r="M300">
        <v>0</v>
      </c>
      <c r="N300">
        <f t="shared" si="28"/>
        <v>400</v>
      </c>
      <c r="O300">
        <f t="shared" si="29"/>
        <v>2788</v>
      </c>
      <c r="P300" t="str">
        <f t="shared" si="30"/>
        <v>10014108530VME</v>
      </c>
      <c r="Q300" t="str">
        <f t="shared" si="31"/>
        <v>14108530VME</v>
      </c>
      <c r="R300" t="str">
        <f t="shared" si="32"/>
        <v>141085TDVME</v>
      </c>
      <c r="S300" t="str">
        <f t="shared" si="33"/>
        <v>100141085TDVME</v>
      </c>
      <c r="T300" t="str">
        <f t="shared" si="34"/>
        <v>0VME</v>
      </c>
    </row>
    <row r="301" spans="3:20" x14ac:dyDescent="0.2">
      <c r="C301">
        <v>1001</v>
      </c>
      <c r="D301" t="s">
        <v>199</v>
      </c>
      <c r="E301" t="s">
        <v>200</v>
      </c>
      <c r="F301" t="s">
        <v>482</v>
      </c>
      <c r="G301" s="1">
        <v>41085</v>
      </c>
      <c r="H301" t="s">
        <v>202</v>
      </c>
      <c r="I301">
        <v>34</v>
      </c>
      <c r="J301">
        <v>6.97</v>
      </c>
      <c r="K301">
        <v>0</v>
      </c>
      <c r="L301" s="139">
        <v>28.74</v>
      </c>
      <c r="M301">
        <v>0</v>
      </c>
      <c r="N301">
        <f t="shared" si="28"/>
        <v>28.74</v>
      </c>
      <c r="O301">
        <f t="shared" si="29"/>
        <v>200.31779999999998</v>
      </c>
      <c r="P301" t="str">
        <f t="shared" si="30"/>
        <v>10014108530VME</v>
      </c>
      <c r="Q301" t="str">
        <f t="shared" si="31"/>
        <v>14108530VME</v>
      </c>
      <c r="R301" t="str">
        <f t="shared" si="32"/>
        <v>141085TDVME</v>
      </c>
      <c r="S301" t="str">
        <f t="shared" si="33"/>
        <v>100141085TDVME</v>
      </c>
      <c r="T301" t="str">
        <f t="shared" si="34"/>
        <v>0VME</v>
      </c>
    </row>
    <row r="302" spans="3:20" x14ac:dyDescent="0.2">
      <c r="C302">
        <v>1001</v>
      </c>
      <c r="D302" t="s">
        <v>199</v>
      </c>
      <c r="E302" t="s">
        <v>200</v>
      </c>
      <c r="F302" t="s">
        <v>483</v>
      </c>
      <c r="G302" s="1">
        <v>41085</v>
      </c>
      <c r="H302" t="s">
        <v>202</v>
      </c>
      <c r="I302">
        <v>34</v>
      </c>
      <c r="J302">
        <v>6.97</v>
      </c>
      <c r="K302">
        <v>0</v>
      </c>
      <c r="L302" s="139">
        <v>2038</v>
      </c>
      <c r="M302">
        <v>0</v>
      </c>
      <c r="N302">
        <f t="shared" si="28"/>
        <v>2038</v>
      </c>
      <c r="O302">
        <f t="shared" si="29"/>
        <v>14204.859999999999</v>
      </c>
      <c r="P302" t="str">
        <f t="shared" si="30"/>
        <v>10014108530VME</v>
      </c>
      <c r="Q302" t="str">
        <f t="shared" si="31"/>
        <v>14108530VME</v>
      </c>
      <c r="R302" t="str">
        <f t="shared" si="32"/>
        <v>141085TDVME</v>
      </c>
      <c r="S302" t="str">
        <f t="shared" si="33"/>
        <v>100141085TDVME</v>
      </c>
      <c r="T302" t="str">
        <f t="shared" si="34"/>
        <v>0VME</v>
      </c>
    </row>
    <row r="303" spans="3:20" x14ac:dyDescent="0.2">
      <c r="C303">
        <v>1001</v>
      </c>
      <c r="D303" t="s">
        <v>199</v>
      </c>
      <c r="E303" t="s">
        <v>200</v>
      </c>
      <c r="F303" t="s">
        <v>741</v>
      </c>
      <c r="G303" s="1">
        <v>41085</v>
      </c>
      <c r="H303" t="s">
        <v>202</v>
      </c>
      <c r="I303">
        <v>34</v>
      </c>
      <c r="J303">
        <v>6.97</v>
      </c>
      <c r="K303">
        <v>0</v>
      </c>
      <c r="L303" s="139">
        <v>114.78</v>
      </c>
      <c r="M303">
        <v>0</v>
      </c>
      <c r="N303">
        <f t="shared" si="28"/>
        <v>114.78</v>
      </c>
      <c r="O303">
        <f t="shared" si="29"/>
        <v>800.01659999999993</v>
      </c>
      <c r="P303" t="str">
        <f t="shared" si="30"/>
        <v>10014108530VME</v>
      </c>
      <c r="Q303" t="str">
        <f t="shared" si="31"/>
        <v>14108530VME</v>
      </c>
      <c r="R303" t="str">
        <f t="shared" si="32"/>
        <v>141085TDVME</v>
      </c>
      <c r="S303" t="str">
        <f t="shared" si="33"/>
        <v>100141085TDVME</v>
      </c>
      <c r="T303" t="str">
        <f t="shared" si="34"/>
        <v>0VME</v>
      </c>
    </row>
    <row r="304" spans="3:20" x14ac:dyDescent="0.2">
      <c r="C304">
        <v>1001</v>
      </c>
      <c r="D304" t="s">
        <v>199</v>
      </c>
      <c r="E304" t="s">
        <v>200</v>
      </c>
      <c r="F304" t="s">
        <v>484</v>
      </c>
      <c r="G304" s="1">
        <v>41085</v>
      </c>
      <c r="H304" t="s">
        <v>202</v>
      </c>
      <c r="I304">
        <v>34</v>
      </c>
      <c r="J304">
        <v>6.97</v>
      </c>
      <c r="K304">
        <v>0</v>
      </c>
      <c r="L304" s="139">
        <v>220.62</v>
      </c>
      <c r="M304">
        <v>0</v>
      </c>
      <c r="N304">
        <f t="shared" si="28"/>
        <v>220.62</v>
      </c>
      <c r="O304">
        <f t="shared" si="29"/>
        <v>1537.7213999999999</v>
      </c>
      <c r="P304" t="str">
        <f t="shared" si="30"/>
        <v>10014108530VME</v>
      </c>
      <c r="Q304" t="str">
        <f t="shared" si="31"/>
        <v>14108530VME</v>
      </c>
      <c r="R304" t="str">
        <f t="shared" si="32"/>
        <v>141085TDVME</v>
      </c>
      <c r="S304" t="str">
        <f t="shared" si="33"/>
        <v>100141085TDVME</v>
      </c>
      <c r="T304" t="str">
        <f t="shared" si="34"/>
        <v>0VME</v>
      </c>
    </row>
    <row r="305" spans="3:20" x14ac:dyDescent="0.2">
      <c r="C305">
        <v>1001</v>
      </c>
      <c r="D305" t="s">
        <v>199</v>
      </c>
      <c r="E305" t="s">
        <v>200</v>
      </c>
      <c r="F305" t="s">
        <v>485</v>
      </c>
      <c r="G305" s="1">
        <v>41085</v>
      </c>
      <c r="H305" t="s">
        <v>202</v>
      </c>
      <c r="I305">
        <v>34</v>
      </c>
      <c r="J305">
        <v>6.97</v>
      </c>
      <c r="K305">
        <v>0</v>
      </c>
      <c r="L305" s="139">
        <v>903.87</v>
      </c>
      <c r="M305">
        <v>0</v>
      </c>
      <c r="N305">
        <f t="shared" si="28"/>
        <v>903.87</v>
      </c>
      <c r="O305">
        <f t="shared" si="29"/>
        <v>6299.9739</v>
      </c>
      <c r="P305" t="str">
        <f t="shared" si="30"/>
        <v>10014108530VME</v>
      </c>
      <c r="Q305" t="str">
        <f t="shared" si="31"/>
        <v>14108530VME</v>
      </c>
      <c r="R305" t="str">
        <f t="shared" si="32"/>
        <v>141085TDVME</v>
      </c>
      <c r="S305" t="str">
        <f t="shared" si="33"/>
        <v>100141085TDVME</v>
      </c>
      <c r="T305" t="str">
        <f t="shared" si="34"/>
        <v>0VME</v>
      </c>
    </row>
    <row r="306" spans="3:20" x14ac:dyDescent="0.2">
      <c r="C306">
        <v>1001</v>
      </c>
      <c r="D306" t="s">
        <v>199</v>
      </c>
      <c r="E306" t="s">
        <v>200</v>
      </c>
      <c r="F306" t="s">
        <v>486</v>
      </c>
      <c r="G306" s="1">
        <v>41085</v>
      </c>
      <c r="H306" t="s">
        <v>202</v>
      </c>
      <c r="I306">
        <v>34</v>
      </c>
      <c r="J306">
        <v>6.97</v>
      </c>
      <c r="K306">
        <v>0</v>
      </c>
      <c r="L306" s="139">
        <v>247.86</v>
      </c>
      <c r="M306">
        <v>0</v>
      </c>
      <c r="N306">
        <f t="shared" si="28"/>
        <v>247.86</v>
      </c>
      <c r="O306">
        <f t="shared" si="29"/>
        <v>1727.5842</v>
      </c>
      <c r="P306" t="str">
        <f t="shared" si="30"/>
        <v>10014108530VME</v>
      </c>
      <c r="Q306" t="str">
        <f t="shared" si="31"/>
        <v>14108530VME</v>
      </c>
      <c r="R306" t="str">
        <f t="shared" si="32"/>
        <v>141085TDVME</v>
      </c>
      <c r="S306" t="str">
        <f t="shared" si="33"/>
        <v>100141085TDVME</v>
      </c>
      <c r="T306" t="str">
        <f t="shared" si="34"/>
        <v>0VME</v>
      </c>
    </row>
    <row r="307" spans="3:20" x14ac:dyDescent="0.2">
      <c r="C307">
        <v>1001</v>
      </c>
      <c r="D307" t="s">
        <v>199</v>
      </c>
      <c r="E307" t="s">
        <v>200</v>
      </c>
      <c r="F307" t="s">
        <v>487</v>
      </c>
      <c r="G307" s="1">
        <v>41085</v>
      </c>
      <c r="H307" t="s">
        <v>202</v>
      </c>
      <c r="I307">
        <v>34</v>
      </c>
      <c r="J307">
        <v>6.97</v>
      </c>
      <c r="K307">
        <v>0</v>
      </c>
      <c r="L307" s="139">
        <v>4710.24</v>
      </c>
      <c r="M307">
        <v>0</v>
      </c>
      <c r="N307">
        <f t="shared" si="28"/>
        <v>4710.24</v>
      </c>
      <c r="O307">
        <f t="shared" si="29"/>
        <v>32830.372799999997</v>
      </c>
      <c r="P307" t="str">
        <f t="shared" si="30"/>
        <v>10014108530VME</v>
      </c>
      <c r="Q307" t="str">
        <f t="shared" si="31"/>
        <v>14108530VME</v>
      </c>
      <c r="R307" t="str">
        <f t="shared" si="32"/>
        <v>141085TDVME</v>
      </c>
      <c r="S307" t="str">
        <f t="shared" si="33"/>
        <v>100141085TDVME</v>
      </c>
      <c r="T307" t="str">
        <f t="shared" si="34"/>
        <v>0VME</v>
      </c>
    </row>
    <row r="308" spans="3:20" x14ac:dyDescent="0.2">
      <c r="C308">
        <v>1001</v>
      </c>
      <c r="D308" t="s">
        <v>199</v>
      </c>
      <c r="E308" t="s">
        <v>200</v>
      </c>
      <c r="F308" t="s">
        <v>488</v>
      </c>
      <c r="G308" s="1">
        <v>41085</v>
      </c>
      <c r="H308" t="s">
        <v>202</v>
      </c>
      <c r="I308">
        <v>34</v>
      </c>
      <c r="J308">
        <v>6.97</v>
      </c>
      <c r="K308">
        <v>0</v>
      </c>
      <c r="L308" s="139">
        <v>6960.62</v>
      </c>
      <c r="M308">
        <v>0</v>
      </c>
      <c r="N308">
        <f t="shared" si="28"/>
        <v>6960.62</v>
      </c>
      <c r="O308">
        <f t="shared" si="29"/>
        <v>48515.521399999998</v>
      </c>
      <c r="P308" t="str">
        <f t="shared" si="30"/>
        <v>10014108530VME</v>
      </c>
      <c r="Q308" t="str">
        <f t="shared" si="31"/>
        <v>14108530VME</v>
      </c>
      <c r="R308" t="str">
        <f t="shared" si="32"/>
        <v>141085TDVME</v>
      </c>
      <c r="S308" t="str">
        <f t="shared" si="33"/>
        <v>100141085TDVME</v>
      </c>
      <c r="T308" t="str">
        <f t="shared" si="34"/>
        <v>0VME</v>
      </c>
    </row>
    <row r="309" spans="3:20" x14ac:dyDescent="0.2">
      <c r="C309">
        <v>1001</v>
      </c>
      <c r="D309" t="s">
        <v>199</v>
      </c>
      <c r="E309" t="s">
        <v>200</v>
      </c>
      <c r="F309" t="s">
        <v>489</v>
      </c>
      <c r="G309" s="1">
        <v>41085</v>
      </c>
      <c r="H309" t="s">
        <v>202</v>
      </c>
      <c r="I309">
        <v>34</v>
      </c>
      <c r="J309">
        <v>6.97</v>
      </c>
      <c r="K309">
        <v>0</v>
      </c>
      <c r="L309" s="139">
        <v>290</v>
      </c>
      <c r="M309">
        <v>0</v>
      </c>
      <c r="N309">
        <f t="shared" si="28"/>
        <v>290</v>
      </c>
      <c r="O309">
        <f t="shared" si="29"/>
        <v>2021.3</v>
      </c>
      <c r="P309" t="str">
        <f t="shared" si="30"/>
        <v>10014108530VME</v>
      </c>
      <c r="Q309" t="str">
        <f t="shared" si="31"/>
        <v>14108530VME</v>
      </c>
      <c r="R309" t="str">
        <f t="shared" si="32"/>
        <v>141085TDVME</v>
      </c>
      <c r="S309" t="str">
        <f t="shared" si="33"/>
        <v>100141085TDVME</v>
      </c>
      <c r="T309" t="str">
        <f t="shared" si="34"/>
        <v>0VME</v>
      </c>
    </row>
    <row r="310" spans="3:20" x14ac:dyDescent="0.2">
      <c r="C310">
        <v>1001</v>
      </c>
      <c r="D310" t="s">
        <v>199</v>
      </c>
      <c r="E310" t="s">
        <v>200</v>
      </c>
      <c r="F310" t="s">
        <v>490</v>
      </c>
      <c r="G310" s="1">
        <v>41085</v>
      </c>
      <c r="H310" t="s">
        <v>202</v>
      </c>
      <c r="I310">
        <v>34</v>
      </c>
      <c r="J310">
        <v>6.97</v>
      </c>
      <c r="K310">
        <v>0</v>
      </c>
      <c r="L310" s="139">
        <v>1030</v>
      </c>
      <c r="M310">
        <v>0</v>
      </c>
      <c r="N310">
        <f t="shared" si="28"/>
        <v>1030</v>
      </c>
      <c r="O310">
        <f t="shared" si="29"/>
        <v>7179.0999999999995</v>
      </c>
      <c r="P310" t="str">
        <f t="shared" si="30"/>
        <v>10014108530VME</v>
      </c>
      <c r="Q310" t="str">
        <f t="shared" si="31"/>
        <v>14108530VME</v>
      </c>
      <c r="R310" t="str">
        <f t="shared" si="32"/>
        <v>141085TDVME</v>
      </c>
      <c r="S310" t="str">
        <f t="shared" si="33"/>
        <v>100141085TDVME</v>
      </c>
      <c r="T310" t="str">
        <f t="shared" si="34"/>
        <v>0VME</v>
      </c>
    </row>
    <row r="311" spans="3:20" x14ac:dyDescent="0.2">
      <c r="C311">
        <v>1001</v>
      </c>
      <c r="D311" t="s">
        <v>199</v>
      </c>
      <c r="E311" t="s">
        <v>200</v>
      </c>
      <c r="F311" t="s">
        <v>491</v>
      </c>
      <c r="G311" s="1">
        <v>41085</v>
      </c>
      <c r="H311" t="s">
        <v>202</v>
      </c>
      <c r="I311">
        <v>34</v>
      </c>
      <c r="J311">
        <v>6.97</v>
      </c>
      <c r="K311">
        <v>0</v>
      </c>
      <c r="L311" s="139">
        <v>7030</v>
      </c>
      <c r="M311">
        <v>0</v>
      </c>
      <c r="N311">
        <f t="shared" si="28"/>
        <v>7030</v>
      </c>
      <c r="O311">
        <f t="shared" si="29"/>
        <v>48999.1</v>
      </c>
      <c r="P311" t="str">
        <f t="shared" si="30"/>
        <v>10014108530VME</v>
      </c>
      <c r="Q311" t="str">
        <f t="shared" si="31"/>
        <v>14108530VME</v>
      </c>
      <c r="R311" t="str">
        <f t="shared" si="32"/>
        <v>141085TDVME</v>
      </c>
      <c r="S311" t="str">
        <f t="shared" si="33"/>
        <v>100141085TDVME</v>
      </c>
      <c r="T311" t="str">
        <f t="shared" si="34"/>
        <v>0VME</v>
      </c>
    </row>
    <row r="312" spans="3:20" x14ac:dyDescent="0.2">
      <c r="C312">
        <v>1001</v>
      </c>
      <c r="D312" t="s">
        <v>199</v>
      </c>
      <c r="E312" t="s">
        <v>200</v>
      </c>
      <c r="F312" t="s">
        <v>742</v>
      </c>
      <c r="G312" s="1">
        <v>41085</v>
      </c>
      <c r="H312" t="s">
        <v>202</v>
      </c>
      <c r="I312">
        <v>34</v>
      </c>
      <c r="J312">
        <v>6.97</v>
      </c>
      <c r="K312">
        <v>0</v>
      </c>
      <c r="L312" s="139">
        <v>3</v>
      </c>
      <c r="M312">
        <v>0</v>
      </c>
      <c r="N312">
        <f t="shared" si="28"/>
        <v>3</v>
      </c>
      <c r="O312">
        <f t="shared" si="29"/>
        <v>20.91</v>
      </c>
      <c r="P312" t="str">
        <f t="shared" si="30"/>
        <v>10014108530VME</v>
      </c>
      <c r="Q312" t="str">
        <f t="shared" si="31"/>
        <v>14108530VME</v>
      </c>
      <c r="R312" t="str">
        <f t="shared" si="32"/>
        <v>141085TDVME</v>
      </c>
      <c r="S312" t="str">
        <f t="shared" si="33"/>
        <v>100141085TDVME</v>
      </c>
      <c r="T312" t="str">
        <f t="shared" si="34"/>
        <v>0VME</v>
      </c>
    </row>
    <row r="313" spans="3:20" x14ac:dyDescent="0.2">
      <c r="C313">
        <v>1001</v>
      </c>
      <c r="D313" t="s">
        <v>199</v>
      </c>
      <c r="E313" t="s">
        <v>200</v>
      </c>
      <c r="F313" t="s">
        <v>492</v>
      </c>
      <c r="G313" s="1">
        <v>41085</v>
      </c>
      <c r="H313" t="s">
        <v>202</v>
      </c>
      <c r="I313">
        <v>34</v>
      </c>
      <c r="J313">
        <v>6.97</v>
      </c>
      <c r="K313">
        <v>0</v>
      </c>
      <c r="L313" s="139">
        <v>107883.31</v>
      </c>
      <c r="M313">
        <v>0</v>
      </c>
      <c r="N313">
        <f t="shared" si="28"/>
        <v>107883.31</v>
      </c>
      <c r="O313">
        <f t="shared" si="29"/>
        <v>751946.6706999999</v>
      </c>
      <c r="P313" t="str">
        <f t="shared" si="30"/>
        <v>10014108530VME</v>
      </c>
      <c r="Q313" t="str">
        <f t="shared" si="31"/>
        <v>14108530VME</v>
      </c>
      <c r="R313" t="str">
        <f t="shared" si="32"/>
        <v>141085TDVME</v>
      </c>
      <c r="S313" t="str">
        <f t="shared" si="33"/>
        <v>100141085TDVME</v>
      </c>
      <c r="T313" t="str">
        <f t="shared" si="34"/>
        <v>0VME</v>
      </c>
    </row>
    <row r="314" spans="3:20" x14ac:dyDescent="0.2">
      <c r="C314">
        <v>1001</v>
      </c>
      <c r="D314" t="s">
        <v>199</v>
      </c>
      <c r="E314" t="s">
        <v>200</v>
      </c>
      <c r="F314" t="s">
        <v>493</v>
      </c>
      <c r="G314" s="1">
        <v>41085</v>
      </c>
      <c r="H314" t="s">
        <v>202</v>
      </c>
      <c r="I314">
        <v>34</v>
      </c>
      <c r="J314">
        <v>6.97</v>
      </c>
      <c r="K314">
        <v>0</v>
      </c>
      <c r="L314" s="139">
        <v>3.75</v>
      </c>
      <c r="M314">
        <v>0</v>
      </c>
      <c r="N314">
        <f t="shared" si="28"/>
        <v>3.75</v>
      </c>
      <c r="O314">
        <f t="shared" si="29"/>
        <v>26.137499999999999</v>
      </c>
      <c r="P314" t="str">
        <f t="shared" si="30"/>
        <v>10014108530VME</v>
      </c>
      <c r="Q314" t="str">
        <f t="shared" si="31"/>
        <v>14108530VME</v>
      </c>
      <c r="R314" t="str">
        <f t="shared" si="32"/>
        <v>141085TDVME</v>
      </c>
      <c r="S314" t="str">
        <f t="shared" si="33"/>
        <v>100141085TDVME</v>
      </c>
      <c r="T314" t="str">
        <f t="shared" si="34"/>
        <v>0VME</v>
      </c>
    </row>
    <row r="315" spans="3:20" x14ac:dyDescent="0.2">
      <c r="C315">
        <v>1001</v>
      </c>
      <c r="D315" t="s">
        <v>199</v>
      </c>
      <c r="E315" t="s">
        <v>200</v>
      </c>
      <c r="F315" t="s">
        <v>494</v>
      </c>
      <c r="G315" s="1">
        <v>41085</v>
      </c>
      <c r="H315" t="s">
        <v>202</v>
      </c>
      <c r="I315">
        <v>34</v>
      </c>
      <c r="J315">
        <v>6.97</v>
      </c>
      <c r="K315">
        <v>0</v>
      </c>
      <c r="L315" s="139">
        <v>400</v>
      </c>
      <c r="M315">
        <v>0</v>
      </c>
      <c r="N315">
        <f t="shared" si="28"/>
        <v>400</v>
      </c>
      <c r="O315">
        <f t="shared" si="29"/>
        <v>2788</v>
      </c>
      <c r="P315" t="str">
        <f t="shared" si="30"/>
        <v>10014108530VME</v>
      </c>
      <c r="Q315" t="str">
        <f t="shared" si="31"/>
        <v>14108530VME</v>
      </c>
      <c r="R315" t="str">
        <f t="shared" si="32"/>
        <v>141085TDVME</v>
      </c>
      <c r="S315" t="str">
        <f t="shared" si="33"/>
        <v>100141085TDVME</v>
      </c>
      <c r="T315" t="str">
        <f t="shared" si="34"/>
        <v>0VME</v>
      </c>
    </row>
    <row r="316" spans="3:20" x14ac:dyDescent="0.2">
      <c r="C316">
        <v>1001</v>
      </c>
      <c r="D316" t="s">
        <v>199</v>
      </c>
      <c r="E316" t="s">
        <v>200</v>
      </c>
      <c r="F316" t="s">
        <v>834</v>
      </c>
      <c r="G316" s="1">
        <v>41085</v>
      </c>
      <c r="H316" t="s">
        <v>202</v>
      </c>
      <c r="I316">
        <v>34</v>
      </c>
      <c r="J316">
        <v>6.97</v>
      </c>
      <c r="K316">
        <v>0</v>
      </c>
      <c r="L316" s="139">
        <v>24797.85</v>
      </c>
      <c r="M316">
        <v>0</v>
      </c>
      <c r="N316">
        <f t="shared" si="28"/>
        <v>24797.85</v>
      </c>
      <c r="O316">
        <f t="shared" si="29"/>
        <v>172841.01449999999</v>
      </c>
      <c r="P316" t="str">
        <f t="shared" si="30"/>
        <v>10014108530VME</v>
      </c>
      <c r="Q316" t="str">
        <f t="shared" si="31"/>
        <v>14108530VME</v>
      </c>
      <c r="R316" t="str">
        <f t="shared" si="32"/>
        <v>141085TDVME</v>
      </c>
      <c r="S316" t="str">
        <f t="shared" si="33"/>
        <v>100141085TDVME</v>
      </c>
      <c r="T316" t="str">
        <f t="shared" si="34"/>
        <v>0VME</v>
      </c>
    </row>
    <row r="317" spans="3:20" x14ac:dyDescent="0.2">
      <c r="C317">
        <v>1001</v>
      </c>
      <c r="D317" t="s">
        <v>199</v>
      </c>
      <c r="E317" t="s">
        <v>200</v>
      </c>
      <c r="F317" t="s">
        <v>496</v>
      </c>
      <c r="G317" s="1">
        <v>41085</v>
      </c>
      <c r="H317" t="s">
        <v>202</v>
      </c>
      <c r="I317">
        <v>34</v>
      </c>
      <c r="J317">
        <v>6.97</v>
      </c>
      <c r="K317">
        <v>0</v>
      </c>
      <c r="L317" s="139">
        <v>30</v>
      </c>
      <c r="M317">
        <v>0</v>
      </c>
      <c r="N317">
        <f t="shared" si="28"/>
        <v>30</v>
      </c>
      <c r="O317">
        <f t="shared" si="29"/>
        <v>209.1</v>
      </c>
      <c r="P317" t="str">
        <f t="shared" si="30"/>
        <v>10014108530VME</v>
      </c>
      <c r="Q317" t="str">
        <f t="shared" si="31"/>
        <v>14108530VME</v>
      </c>
      <c r="R317" t="str">
        <f t="shared" si="32"/>
        <v>141085TDVME</v>
      </c>
      <c r="S317" t="str">
        <f t="shared" si="33"/>
        <v>100141085TDVME</v>
      </c>
      <c r="T317" t="str">
        <f t="shared" si="34"/>
        <v>0VME</v>
      </c>
    </row>
    <row r="318" spans="3:20" x14ac:dyDescent="0.2">
      <c r="C318">
        <v>1001</v>
      </c>
      <c r="D318" t="s">
        <v>199</v>
      </c>
      <c r="E318" t="s">
        <v>200</v>
      </c>
      <c r="F318" t="s">
        <v>497</v>
      </c>
      <c r="G318" s="1">
        <v>41085</v>
      </c>
      <c r="H318" t="s">
        <v>202</v>
      </c>
      <c r="I318">
        <v>34</v>
      </c>
      <c r="J318">
        <v>6.97</v>
      </c>
      <c r="K318">
        <v>0</v>
      </c>
      <c r="L318" s="139">
        <v>416.05</v>
      </c>
      <c r="M318">
        <v>0</v>
      </c>
      <c r="N318">
        <f t="shared" si="28"/>
        <v>416.05</v>
      </c>
      <c r="O318">
        <f t="shared" si="29"/>
        <v>2899.8685</v>
      </c>
      <c r="P318" t="str">
        <f t="shared" si="30"/>
        <v>10014108530VME</v>
      </c>
      <c r="Q318" t="str">
        <f t="shared" si="31"/>
        <v>14108530VME</v>
      </c>
      <c r="R318" t="str">
        <f t="shared" si="32"/>
        <v>141085TDVME</v>
      </c>
      <c r="S318" t="str">
        <f t="shared" si="33"/>
        <v>100141085TDVME</v>
      </c>
      <c r="T318" t="str">
        <f t="shared" si="34"/>
        <v>0VME</v>
      </c>
    </row>
    <row r="319" spans="3:20" x14ac:dyDescent="0.2">
      <c r="C319">
        <v>1001</v>
      </c>
      <c r="D319" t="s">
        <v>199</v>
      </c>
      <c r="E319" t="s">
        <v>200</v>
      </c>
      <c r="F319" t="s">
        <v>498</v>
      </c>
      <c r="G319" s="1">
        <v>41085</v>
      </c>
      <c r="H319" t="s">
        <v>202</v>
      </c>
      <c r="I319">
        <v>34</v>
      </c>
      <c r="J319">
        <v>6.97</v>
      </c>
      <c r="K319">
        <v>0</v>
      </c>
      <c r="L319" s="139">
        <v>12502.15</v>
      </c>
      <c r="M319">
        <v>0</v>
      </c>
      <c r="N319">
        <f t="shared" si="28"/>
        <v>12502.15</v>
      </c>
      <c r="O319">
        <f t="shared" si="29"/>
        <v>87139.985499999995</v>
      </c>
      <c r="P319" t="str">
        <f t="shared" si="30"/>
        <v>10014108530VME</v>
      </c>
      <c r="Q319" t="str">
        <f t="shared" si="31"/>
        <v>14108530VME</v>
      </c>
      <c r="R319" t="str">
        <f t="shared" si="32"/>
        <v>141085TDVME</v>
      </c>
      <c r="S319" t="str">
        <f t="shared" si="33"/>
        <v>100141085TDVME</v>
      </c>
      <c r="T319" t="str">
        <f t="shared" si="34"/>
        <v>0VME</v>
      </c>
    </row>
    <row r="320" spans="3:20" x14ac:dyDescent="0.2">
      <c r="C320">
        <v>1001</v>
      </c>
      <c r="D320" t="s">
        <v>199</v>
      </c>
      <c r="E320" t="s">
        <v>200</v>
      </c>
      <c r="F320" t="s">
        <v>499</v>
      </c>
      <c r="G320" s="1">
        <v>41085</v>
      </c>
      <c r="H320" t="s">
        <v>202</v>
      </c>
      <c r="I320">
        <v>34</v>
      </c>
      <c r="J320">
        <v>6.97</v>
      </c>
      <c r="K320">
        <v>0</v>
      </c>
      <c r="L320" s="139">
        <v>66.849999999999994</v>
      </c>
      <c r="M320">
        <v>0</v>
      </c>
      <c r="N320">
        <f t="shared" si="28"/>
        <v>66.849999999999994</v>
      </c>
      <c r="O320">
        <f t="shared" si="29"/>
        <v>465.94449999999995</v>
      </c>
      <c r="P320" t="str">
        <f t="shared" si="30"/>
        <v>10014108530VME</v>
      </c>
      <c r="Q320" t="str">
        <f t="shared" si="31"/>
        <v>14108530VME</v>
      </c>
      <c r="R320" t="str">
        <f t="shared" si="32"/>
        <v>141085TDVME</v>
      </c>
      <c r="S320" t="str">
        <f t="shared" si="33"/>
        <v>100141085TDVME</v>
      </c>
      <c r="T320" t="str">
        <f t="shared" si="34"/>
        <v>0VME</v>
      </c>
    </row>
    <row r="321" spans="3:20" x14ac:dyDescent="0.2">
      <c r="C321">
        <v>1001</v>
      </c>
      <c r="D321" t="s">
        <v>199</v>
      </c>
      <c r="E321" t="s">
        <v>200</v>
      </c>
      <c r="F321" t="s">
        <v>500</v>
      </c>
      <c r="G321" s="1">
        <v>41085</v>
      </c>
      <c r="H321" t="s">
        <v>202</v>
      </c>
      <c r="I321">
        <v>34</v>
      </c>
      <c r="J321">
        <v>6.97</v>
      </c>
      <c r="K321">
        <v>0</v>
      </c>
      <c r="L321" s="139">
        <v>90.39</v>
      </c>
      <c r="M321">
        <v>0</v>
      </c>
      <c r="N321">
        <f t="shared" si="28"/>
        <v>90.39</v>
      </c>
      <c r="O321">
        <f t="shared" si="29"/>
        <v>630.01829999999995</v>
      </c>
      <c r="P321" t="str">
        <f t="shared" si="30"/>
        <v>10014108530VME</v>
      </c>
      <c r="Q321" t="str">
        <f t="shared" si="31"/>
        <v>14108530VME</v>
      </c>
      <c r="R321" t="str">
        <f t="shared" si="32"/>
        <v>141085TDVME</v>
      </c>
      <c r="S321" t="str">
        <f t="shared" si="33"/>
        <v>100141085TDVME</v>
      </c>
      <c r="T321" t="str">
        <f t="shared" si="34"/>
        <v>0VME</v>
      </c>
    </row>
    <row r="322" spans="3:20" x14ac:dyDescent="0.2">
      <c r="C322">
        <v>1001</v>
      </c>
      <c r="D322" t="s">
        <v>199</v>
      </c>
      <c r="E322" t="s">
        <v>200</v>
      </c>
      <c r="F322" t="s">
        <v>501</v>
      </c>
      <c r="G322" s="1">
        <v>41085</v>
      </c>
      <c r="H322" t="s">
        <v>202</v>
      </c>
      <c r="I322">
        <v>34</v>
      </c>
      <c r="J322">
        <v>6.97</v>
      </c>
      <c r="K322">
        <v>0</v>
      </c>
      <c r="L322" s="139">
        <v>200</v>
      </c>
      <c r="M322">
        <v>0</v>
      </c>
      <c r="N322">
        <f t="shared" si="28"/>
        <v>200</v>
      </c>
      <c r="O322">
        <f t="shared" si="29"/>
        <v>1394</v>
      </c>
      <c r="P322" t="str">
        <f t="shared" si="30"/>
        <v>10014108530VME</v>
      </c>
      <c r="Q322" t="str">
        <f t="shared" si="31"/>
        <v>14108530VME</v>
      </c>
      <c r="R322" t="str">
        <f t="shared" si="32"/>
        <v>141085TDVME</v>
      </c>
      <c r="S322" t="str">
        <f t="shared" si="33"/>
        <v>100141085TDVME</v>
      </c>
      <c r="T322" t="str">
        <f t="shared" si="34"/>
        <v>0VME</v>
      </c>
    </row>
    <row r="323" spans="3:20" x14ac:dyDescent="0.2">
      <c r="C323">
        <v>1001</v>
      </c>
      <c r="D323" t="s">
        <v>199</v>
      </c>
      <c r="E323" t="s">
        <v>200</v>
      </c>
      <c r="F323" t="s">
        <v>502</v>
      </c>
      <c r="G323" s="1">
        <v>41085</v>
      </c>
      <c r="H323" t="s">
        <v>202</v>
      </c>
      <c r="I323">
        <v>34</v>
      </c>
      <c r="J323">
        <v>6.97</v>
      </c>
      <c r="K323">
        <v>0</v>
      </c>
      <c r="L323" s="139">
        <v>14829.76</v>
      </c>
      <c r="M323">
        <v>0</v>
      </c>
      <c r="N323">
        <f t="shared" si="28"/>
        <v>14829.76</v>
      </c>
      <c r="O323">
        <f t="shared" si="29"/>
        <v>103363.42719999999</v>
      </c>
      <c r="P323" t="str">
        <f t="shared" si="30"/>
        <v>10014108530VME</v>
      </c>
      <c r="Q323" t="str">
        <f t="shared" si="31"/>
        <v>14108530VME</v>
      </c>
      <c r="R323" t="str">
        <f t="shared" si="32"/>
        <v>141085TDVME</v>
      </c>
      <c r="S323" t="str">
        <f t="shared" si="33"/>
        <v>100141085TDVME</v>
      </c>
      <c r="T323" t="str">
        <f t="shared" si="34"/>
        <v>0VME</v>
      </c>
    </row>
    <row r="324" spans="3:20" x14ac:dyDescent="0.2">
      <c r="C324">
        <v>1001</v>
      </c>
      <c r="D324" t="s">
        <v>199</v>
      </c>
      <c r="E324" t="s">
        <v>200</v>
      </c>
      <c r="F324" t="s">
        <v>503</v>
      </c>
      <c r="G324" s="1">
        <v>41085</v>
      </c>
      <c r="H324" t="s">
        <v>202</v>
      </c>
      <c r="I324">
        <v>34</v>
      </c>
      <c r="J324">
        <v>6.97</v>
      </c>
      <c r="K324">
        <v>0</v>
      </c>
      <c r="L324" s="139">
        <v>6041.98</v>
      </c>
      <c r="M324">
        <v>0</v>
      </c>
      <c r="N324">
        <f t="shared" si="28"/>
        <v>6041.98</v>
      </c>
      <c r="O324">
        <f t="shared" si="29"/>
        <v>42112.600599999998</v>
      </c>
      <c r="P324" t="str">
        <f t="shared" si="30"/>
        <v>10014108530VME</v>
      </c>
      <c r="Q324" t="str">
        <f t="shared" si="31"/>
        <v>14108530VME</v>
      </c>
      <c r="R324" t="str">
        <f t="shared" si="32"/>
        <v>141085TDVME</v>
      </c>
      <c r="S324" t="str">
        <f t="shared" si="33"/>
        <v>100141085TDVME</v>
      </c>
      <c r="T324" t="str">
        <f t="shared" si="34"/>
        <v>0VME</v>
      </c>
    </row>
    <row r="325" spans="3:20" x14ac:dyDescent="0.2">
      <c r="C325">
        <v>1001</v>
      </c>
      <c r="D325" t="s">
        <v>199</v>
      </c>
      <c r="E325" t="s">
        <v>200</v>
      </c>
      <c r="F325" t="s">
        <v>504</v>
      </c>
      <c r="G325" s="1">
        <v>41085</v>
      </c>
      <c r="H325" t="s">
        <v>202</v>
      </c>
      <c r="I325">
        <v>34</v>
      </c>
      <c r="J325">
        <v>6.97</v>
      </c>
      <c r="K325">
        <v>0</v>
      </c>
      <c r="L325" s="139">
        <v>0.54</v>
      </c>
      <c r="M325">
        <v>0</v>
      </c>
      <c r="N325">
        <f t="shared" si="28"/>
        <v>0.54</v>
      </c>
      <c r="O325">
        <f t="shared" si="29"/>
        <v>3.7638000000000003</v>
      </c>
      <c r="P325" t="str">
        <f t="shared" si="30"/>
        <v>10014108530VME</v>
      </c>
      <c r="Q325" t="str">
        <f t="shared" si="31"/>
        <v>14108530VME</v>
      </c>
      <c r="R325" t="str">
        <f t="shared" si="32"/>
        <v>141085TDVME</v>
      </c>
      <c r="S325" t="str">
        <f t="shared" si="33"/>
        <v>100141085TDVME</v>
      </c>
      <c r="T325" t="str">
        <f t="shared" si="34"/>
        <v>0VME</v>
      </c>
    </row>
    <row r="326" spans="3:20" x14ac:dyDescent="0.2">
      <c r="C326">
        <v>1001</v>
      </c>
      <c r="D326" t="s">
        <v>199</v>
      </c>
      <c r="E326" t="s">
        <v>226</v>
      </c>
      <c r="F326" t="s">
        <v>862</v>
      </c>
      <c r="G326" s="1">
        <v>41085</v>
      </c>
      <c r="H326" t="s">
        <v>202</v>
      </c>
      <c r="I326">
        <v>34</v>
      </c>
      <c r="J326">
        <v>6.86</v>
      </c>
      <c r="K326">
        <v>0</v>
      </c>
      <c r="L326" s="139">
        <v>3629.12</v>
      </c>
      <c r="M326">
        <v>0</v>
      </c>
      <c r="N326">
        <f t="shared" si="28"/>
        <v>3629.12</v>
      </c>
      <c r="O326">
        <f t="shared" si="29"/>
        <v>24895.763200000001</v>
      </c>
      <c r="P326" t="str">
        <f t="shared" si="30"/>
        <v>10014108531VME</v>
      </c>
      <c r="Q326" t="str">
        <f t="shared" si="31"/>
        <v>14108531VME</v>
      </c>
      <c r="R326" t="str">
        <f t="shared" si="32"/>
        <v>141085TDVME</v>
      </c>
      <c r="S326" t="str">
        <f t="shared" si="33"/>
        <v>100141085TDVME</v>
      </c>
      <c r="T326" t="str">
        <f t="shared" si="34"/>
        <v>0VME</v>
      </c>
    </row>
    <row r="327" spans="3:20" x14ac:dyDescent="0.2">
      <c r="C327">
        <v>1001</v>
      </c>
      <c r="D327" t="s">
        <v>199</v>
      </c>
      <c r="E327" t="s">
        <v>226</v>
      </c>
      <c r="F327" t="s">
        <v>761</v>
      </c>
      <c r="G327" s="1">
        <v>41085</v>
      </c>
      <c r="H327" t="s">
        <v>204</v>
      </c>
      <c r="I327">
        <v>34</v>
      </c>
      <c r="J327">
        <v>6.9589999999999996</v>
      </c>
      <c r="K327">
        <v>100000</v>
      </c>
      <c r="L327" s="139">
        <v>0</v>
      </c>
      <c r="M327">
        <v>0</v>
      </c>
      <c r="N327">
        <f t="shared" si="28"/>
        <v>100000</v>
      </c>
      <c r="O327">
        <f t="shared" si="29"/>
        <v>695900</v>
      </c>
      <c r="P327" t="str">
        <f t="shared" si="30"/>
        <v>10014108531CME</v>
      </c>
      <c r="Q327" t="str">
        <f t="shared" si="31"/>
        <v>14108531CME</v>
      </c>
      <c r="R327" t="str">
        <f t="shared" si="32"/>
        <v>141085TDCME</v>
      </c>
      <c r="S327" t="str">
        <f t="shared" si="33"/>
        <v>100141085TDCME</v>
      </c>
      <c r="T327" t="str">
        <f t="shared" si="34"/>
        <v>0CME</v>
      </c>
    </row>
    <row r="328" spans="3:20" x14ac:dyDescent="0.2">
      <c r="C328">
        <v>1001</v>
      </c>
      <c r="D328" t="s">
        <v>199</v>
      </c>
      <c r="E328" t="s">
        <v>226</v>
      </c>
      <c r="F328" t="s">
        <v>882</v>
      </c>
      <c r="G328" s="1">
        <v>41085</v>
      </c>
      <c r="H328" t="s">
        <v>204</v>
      </c>
      <c r="I328">
        <v>34</v>
      </c>
      <c r="J328">
        <v>6.91</v>
      </c>
      <c r="K328">
        <v>47945.53</v>
      </c>
      <c r="L328" s="139">
        <v>0</v>
      </c>
      <c r="M328">
        <v>0</v>
      </c>
      <c r="N328">
        <f t="shared" ref="N328:N391" si="35">+L328+K328</f>
        <v>47945.53</v>
      </c>
      <c r="O328">
        <f t="shared" ref="O328:O391" si="36">+N328*J328</f>
        <v>331303.61229999998</v>
      </c>
      <c r="P328" t="str">
        <f t="shared" ref="P328:P391" si="37">+C328&amp;G328&amp;E328&amp;H328</f>
        <v>10014108531CME</v>
      </c>
      <c r="Q328" t="str">
        <f t="shared" ref="Q328:Q391" si="38">IF(C328=10001,"4"&amp;G328&amp;E328&amp;H328,LEFT(C328,1)&amp;G328&amp;E328&amp;H328)</f>
        <v>14108531CME</v>
      </c>
      <c r="R328" t="str">
        <f t="shared" ref="R328:R391" si="39">+LEFT(C328,1)&amp;G328&amp;IF(OR(E328="30",E328="31",E328="32"),"TD","")&amp;H328</f>
        <v>141085TDCME</v>
      </c>
      <c r="S328" t="str">
        <f t="shared" ref="S328:S391" si="40">C328&amp;G328&amp;IF(OR(E328="30",E328="31",E328="32"),"TD","")&amp;H328</f>
        <v>100141085TDCME</v>
      </c>
      <c r="T328" t="str">
        <f t="shared" ref="T328:T391" si="41">M328&amp;H328</f>
        <v>0CME</v>
      </c>
    </row>
    <row r="329" spans="3:20" x14ac:dyDescent="0.2">
      <c r="C329">
        <v>1001</v>
      </c>
      <c r="D329" t="s">
        <v>199</v>
      </c>
      <c r="E329" t="s">
        <v>226</v>
      </c>
      <c r="F329" t="s">
        <v>863</v>
      </c>
      <c r="G329" s="1">
        <v>41085</v>
      </c>
      <c r="H329" t="s">
        <v>204</v>
      </c>
      <c r="I329">
        <v>34</v>
      </c>
      <c r="J329">
        <v>6.92</v>
      </c>
      <c r="K329">
        <v>5043</v>
      </c>
      <c r="L329" s="139">
        <v>0</v>
      </c>
      <c r="M329">
        <v>0</v>
      </c>
      <c r="N329">
        <f t="shared" si="35"/>
        <v>5043</v>
      </c>
      <c r="O329">
        <f t="shared" si="36"/>
        <v>34897.56</v>
      </c>
      <c r="P329" t="str">
        <f t="shared" si="37"/>
        <v>10014108531CME</v>
      </c>
      <c r="Q329" t="str">
        <f t="shared" si="38"/>
        <v>14108531CME</v>
      </c>
      <c r="R329" t="str">
        <f t="shared" si="39"/>
        <v>141085TDCME</v>
      </c>
      <c r="S329" t="str">
        <f t="shared" si="40"/>
        <v>100141085TDCME</v>
      </c>
      <c r="T329" t="str">
        <f t="shared" si="41"/>
        <v>0CME</v>
      </c>
    </row>
    <row r="330" spans="3:20" x14ac:dyDescent="0.2">
      <c r="C330">
        <v>1001</v>
      </c>
      <c r="D330" t="s">
        <v>199</v>
      </c>
      <c r="E330" t="s">
        <v>226</v>
      </c>
      <c r="F330" t="s">
        <v>817</v>
      </c>
      <c r="G330" s="1">
        <v>41085</v>
      </c>
      <c r="H330" t="s">
        <v>204</v>
      </c>
      <c r="I330">
        <v>34</v>
      </c>
      <c r="J330">
        <v>6.93</v>
      </c>
      <c r="K330">
        <v>37000</v>
      </c>
      <c r="L330" s="139">
        <v>0</v>
      </c>
      <c r="M330">
        <v>0</v>
      </c>
      <c r="N330">
        <f t="shared" si="35"/>
        <v>37000</v>
      </c>
      <c r="O330">
        <f t="shared" si="36"/>
        <v>256410</v>
      </c>
      <c r="P330" t="str">
        <f t="shared" si="37"/>
        <v>10014108531CME</v>
      </c>
      <c r="Q330" t="str">
        <f t="shared" si="38"/>
        <v>14108531CME</v>
      </c>
      <c r="R330" t="str">
        <f t="shared" si="39"/>
        <v>141085TDCME</v>
      </c>
      <c r="S330" t="str">
        <f t="shared" si="40"/>
        <v>100141085TDCME</v>
      </c>
      <c r="T330" t="str">
        <f t="shared" si="41"/>
        <v>0CME</v>
      </c>
    </row>
    <row r="331" spans="3:20" x14ac:dyDescent="0.2">
      <c r="C331">
        <v>1001</v>
      </c>
      <c r="D331" t="s">
        <v>199</v>
      </c>
      <c r="E331" t="s">
        <v>226</v>
      </c>
      <c r="F331" t="s">
        <v>818</v>
      </c>
      <c r="G331" s="1">
        <v>41085</v>
      </c>
      <c r="H331" t="s">
        <v>202</v>
      </c>
      <c r="I331">
        <v>34</v>
      </c>
      <c r="J331">
        <v>6.89</v>
      </c>
      <c r="K331">
        <v>0</v>
      </c>
      <c r="L331" s="139">
        <v>7000</v>
      </c>
      <c r="M331">
        <v>0</v>
      </c>
      <c r="N331">
        <f t="shared" si="35"/>
        <v>7000</v>
      </c>
      <c r="O331">
        <f t="shared" si="36"/>
        <v>48230</v>
      </c>
      <c r="P331" t="str">
        <f t="shared" si="37"/>
        <v>10014108531VME</v>
      </c>
      <c r="Q331" t="str">
        <f t="shared" si="38"/>
        <v>14108531VME</v>
      </c>
      <c r="R331" t="str">
        <f t="shared" si="39"/>
        <v>141085TDVME</v>
      </c>
      <c r="S331" t="str">
        <f t="shared" si="40"/>
        <v>100141085TDVME</v>
      </c>
      <c r="T331" t="str">
        <f t="shared" si="41"/>
        <v>0VME</v>
      </c>
    </row>
    <row r="332" spans="3:20" x14ac:dyDescent="0.2">
      <c r="C332">
        <v>1001</v>
      </c>
      <c r="D332" t="s">
        <v>199</v>
      </c>
      <c r="E332" t="s">
        <v>226</v>
      </c>
      <c r="F332" t="s">
        <v>819</v>
      </c>
      <c r="G332" s="1">
        <v>41085</v>
      </c>
      <c r="H332" t="s">
        <v>204</v>
      </c>
      <c r="I332">
        <v>34</v>
      </c>
      <c r="J332">
        <v>6.9349999999999996</v>
      </c>
      <c r="K332">
        <v>50000</v>
      </c>
      <c r="L332" s="139">
        <v>0</v>
      </c>
      <c r="M332">
        <v>0</v>
      </c>
      <c r="N332">
        <f t="shared" si="35"/>
        <v>50000</v>
      </c>
      <c r="O332">
        <f t="shared" si="36"/>
        <v>346750</v>
      </c>
      <c r="P332" t="str">
        <f t="shared" si="37"/>
        <v>10014108531CME</v>
      </c>
      <c r="Q332" t="str">
        <f t="shared" si="38"/>
        <v>14108531CME</v>
      </c>
      <c r="R332" t="str">
        <f t="shared" si="39"/>
        <v>141085TDCME</v>
      </c>
      <c r="S332" t="str">
        <f t="shared" si="40"/>
        <v>100141085TDCME</v>
      </c>
      <c r="T332" t="str">
        <f t="shared" si="41"/>
        <v>0CME</v>
      </c>
    </row>
    <row r="333" spans="3:20" x14ac:dyDescent="0.2">
      <c r="C333">
        <v>1001</v>
      </c>
      <c r="D333" t="s">
        <v>199</v>
      </c>
      <c r="E333" t="s">
        <v>226</v>
      </c>
      <c r="F333" t="s">
        <v>820</v>
      </c>
      <c r="G333" s="1">
        <v>41085</v>
      </c>
      <c r="H333" t="s">
        <v>202</v>
      </c>
      <c r="I333">
        <v>34</v>
      </c>
      <c r="J333">
        <v>6.95</v>
      </c>
      <c r="K333">
        <v>0</v>
      </c>
      <c r="L333" s="139">
        <v>3430</v>
      </c>
      <c r="M333">
        <v>0</v>
      </c>
      <c r="N333">
        <f t="shared" si="35"/>
        <v>3430</v>
      </c>
      <c r="O333">
        <f t="shared" si="36"/>
        <v>23838.5</v>
      </c>
      <c r="P333" t="str">
        <f t="shared" si="37"/>
        <v>10014108531VME</v>
      </c>
      <c r="Q333" t="str">
        <f t="shared" si="38"/>
        <v>14108531VME</v>
      </c>
      <c r="R333" t="str">
        <f t="shared" si="39"/>
        <v>141085TDVME</v>
      </c>
      <c r="S333" t="str">
        <f t="shared" si="40"/>
        <v>100141085TDVME</v>
      </c>
      <c r="T333" t="str">
        <f t="shared" si="41"/>
        <v>0VME</v>
      </c>
    </row>
    <row r="334" spans="3:20" x14ac:dyDescent="0.2">
      <c r="C334">
        <v>1001</v>
      </c>
      <c r="D334" t="s">
        <v>199</v>
      </c>
      <c r="E334" t="s">
        <v>226</v>
      </c>
      <c r="F334" t="s">
        <v>821</v>
      </c>
      <c r="G334" s="1">
        <v>41085</v>
      </c>
      <c r="H334" t="s">
        <v>202</v>
      </c>
      <c r="I334">
        <v>34</v>
      </c>
      <c r="J334">
        <v>6.9619999999999997</v>
      </c>
      <c r="K334">
        <v>0</v>
      </c>
      <c r="L334" s="139">
        <v>7188.19</v>
      </c>
      <c r="M334">
        <v>0</v>
      </c>
      <c r="N334">
        <f t="shared" si="35"/>
        <v>7188.19</v>
      </c>
      <c r="O334">
        <f t="shared" si="36"/>
        <v>50044.178779999995</v>
      </c>
      <c r="P334" t="str">
        <f t="shared" si="37"/>
        <v>10014108531VME</v>
      </c>
      <c r="Q334" t="str">
        <f t="shared" si="38"/>
        <v>14108531VME</v>
      </c>
      <c r="R334" t="str">
        <f t="shared" si="39"/>
        <v>141085TDVME</v>
      </c>
      <c r="S334" t="str">
        <f t="shared" si="40"/>
        <v>100141085TDVME</v>
      </c>
      <c r="T334" t="str">
        <f t="shared" si="41"/>
        <v>0VME</v>
      </c>
    </row>
    <row r="335" spans="3:20" x14ac:dyDescent="0.2">
      <c r="C335">
        <v>1001</v>
      </c>
      <c r="D335" t="s">
        <v>199</v>
      </c>
      <c r="E335" t="s">
        <v>200</v>
      </c>
      <c r="F335" t="s">
        <v>505</v>
      </c>
      <c r="G335" s="1">
        <v>41085</v>
      </c>
      <c r="H335" t="s">
        <v>204</v>
      </c>
      <c r="I335">
        <v>34</v>
      </c>
      <c r="J335">
        <v>6.85</v>
      </c>
      <c r="K335">
        <v>51.09</v>
      </c>
      <c r="L335" s="139">
        <v>0</v>
      </c>
      <c r="M335">
        <v>0</v>
      </c>
      <c r="N335">
        <f t="shared" si="35"/>
        <v>51.09</v>
      </c>
      <c r="O335">
        <f t="shared" si="36"/>
        <v>349.9665</v>
      </c>
      <c r="P335" t="str">
        <f t="shared" si="37"/>
        <v>10014108530CME</v>
      </c>
      <c r="Q335" t="str">
        <f t="shared" si="38"/>
        <v>14108530CME</v>
      </c>
      <c r="R335" t="str">
        <f t="shared" si="39"/>
        <v>141085TDCME</v>
      </c>
      <c r="S335" t="str">
        <f t="shared" si="40"/>
        <v>100141085TDCME</v>
      </c>
      <c r="T335" t="str">
        <f t="shared" si="41"/>
        <v>0CME</v>
      </c>
    </row>
    <row r="336" spans="3:20" x14ac:dyDescent="0.2">
      <c r="C336">
        <v>1001</v>
      </c>
      <c r="D336" t="s">
        <v>199</v>
      </c>
      <c r="E336" t="s">
        <v>200</v>
      </c>
      <c r="F336" t="s">
        <v>506</v>
      </c>
      <c r="G336" s="1">
        <v>41085</v>
      </c>
      <c r="H336" t="s">
        <v>204</v>
      </c>
      <c r="I336">
        <v>34</v>
      </c>
      <c r="J336">
        <v>6.85</v>
      </c>
      <c r="K336">
        <v>21.9</v>
      </c>
      <c r="L336" s="139">
        <v>0</v>
      </c>
      <c r="M336">
        <v>0</v>
      </c>
      <c r="N336">
        <f t="shared" si="35"/>
        <v>21.9</v>
      </c>
      <c r="O336">
        <f t="shared" si="36"/>
        <v>150.01499999999999</v>
      </c>
      <c r="P336" t="str">
        <f t="shared" si="37"/>
        <v>10014108530CME</v>
      </c>
      <c r="Q336" t="str">
        <f t="shared" si="38"/>
        <v>14108530CME</v>
      </c>
      <c r="R336" t="str">
        <f t="shared" si="39"/>
        <v>141085TDCME</v>
      </c>
      <c r="S336" t="str">
        <f t="shared" si="40"/>
        <v>100141085TDCME</v>
      </c>
      <c r="T336" t="str">
        <f t="shared" si="41"/>
        <v>0CME</v>
      </c>
    </row>
    <row r="337" spans="3:20" x14ac:dyDescent="0.2">
      <c r="C337">
        <v>1001</v>
      </c>
      <c r="D337" t="s">
        <v>199</v>
      </c>
      <c r="E337" t="s">
        <v>200</v>
      </c>
      <c r="F337" t="s">
        <v>507</v>
      </c>
      <c r="G337" s="1">
        <v>41085</v>
      </c>
      <c r="H337" t="s">
        <v>204</v>
      </c>
      <c r="I337">
        <v>34</v>
      </c>
      <c r="J337">
        <v>6.85</v>
      </c>
      <c r="K337">
        <v>21.9</v>
      </c>
      <c r="L337" s="139">
        <v>0</v>
      </c>
      <c r="M337">
        <v>0</v>
      </c>
      <c r="N337">
        <f t="shared" si="35"/>
        <v>21.9</v>
      </c>
      <c r="O337">
        <f t="shared" si="36"/>
        <v>150.01499999999999</v>
      </c>
      <c r="P337" t="str">
        <f t="shared" si="37"/>
        <v>10014108530CME</v>
      </c>
      <c r="Q337" t="str">
        <f t="shared" si="38"/>
        <v>14108530CME</v>
      </c>
      <c r="R337" t="str">
        <f t="shared" si="39"/>
        <v>141085TDCME</v>
      </c>
      <c r="S337" t="str">
        <f t="shared" si="40"/>
        <v>100141085TDCME</v>
      </c>
      <c r="T337" t="str">
        <f t="shared" si="41"/>
        <v>0CME</v>
      </c>
    </row>
    <row r="338" spans="3:20" x14ac:dyDescent="0.2">
      <c r="C338">
        <v>1001</v>
      </c>
      <c r="D338" t="s">
        <v>199</v>
      </c>
      <c r="E338" t="s">
        <v>200</v>
      </c>
      <c r="F338" t="s">
        <v>734</v>
      </c>
      <c r="G338" s="1">
        <v>41085</v>
      </c>
      <c r="H338" t="s">
        <v>204</v>
      </c>
      <c r="I338">
        <v>34</v>
      </c>
      <c r="J338">
        <v>6.85</v>
      </c>
      <c r="K338">
        <v>2914.66</v>
      </c>
      <c r="L338" s="139">
        <v>0</v>
      </c>
      <c r="M338">
        <v>0</v>
      </c>
      <c r="N338">
        <f t="shared" si="35"/>
        <v>2914.66</v>
      </c>
      <c r="O338">
        <f t="shared" si="36"/>
        <v>19965.420999999998</v>
      </c>
      <c r="P338" t="str">
        <f t="shared" si="37"/>
        <v>10014108530CME</v>
      </c>
      <c r="Q338" t="str">
        <f t="shared" si="38"/>
        <v>14108530CME</v>
      </c>
      <c r="R338" t="str">
        <f t="shared" si="39"/>
        <v>141085TDCME</v>
      </c>
      <c r="S338" t="str">
        <f t="shared" si="40"/>
        <v>100141085TDCME</v>
      </c>
      <c r="T338" t="str">
        <f t="shared" si="41"/>
        <v>0CME</v>
      </c>
    </row>
    <row r="339" spans="3:20" x14ac:dyDescent="0.2">
      <c r="C339">
        <v>1001</v>
      </c>
      <c r="D339" t="s">
        <v>199</v>
      </c>
      <c r="E339" t="s">
        <v>200</v>
      </c>
      <c r="F339" t="s">
        <v>508</v>
      </c>
      <c r="G339" s="1">
        <v>41085</v>
      </c>
      <c r="H339" t="s">
        <v>204</v>
      </c>
      <c r="I339">
        <v>34</v>
      </c>
      <c r="J339">
        <v>6.85</v>
      </c>
      <c r="K339">
        <v>7.3</v>
      </c>
      <c r="L339" s="139">
        <v>0</v>
      </c>
      <c r="M339">
        <v>0</v>
      </c>
      <c r="N339">
        <f t="shared" si="35"/>
        <v>7.3</v>
      </c>
      <c r="O339">
        <f t="shared" si="36"/>
        <v>50.004999999999995</v>
      </c>
      <c r="P339" t="str">
        <f t="shared" si="37"/>
        <v>10014108530CME</v>
      </c>
      <c r="Q339" t="str">
        <f t="shared" si="38"/>
        <v>14108530CME</v>
      </c>
      <c r="R339" t="str">
        <f t="shared" si="39"/>
        <v>141085TDCME</v>
      </c>
      <c r="S339" t="str">
        <f t="shared" si="40"/>
        <v>100141085TDCME</v>
      </c>
      <c r="T339" t="str">
        <f t="shared" si="41"/>
        <v>0CME</v>
      </c>
    </row>
    <row r="340" spans="3:20" x14ac:dyDescent="0.2">
      <c r="C340">
        <v>1001</v>
      </c>
      <c r="D340" t="s">
        <v>199</v>
      </c>
      <c r="E340" t="s">
        <v>200</v>
      </c>
      <c r="F340" t="s">
        <v>509</v>
      </c>
      <c r="G340" s="1">
        <v>41085</v>
      </c>
      <c r="H340" t="s">
        <v>204</v>
      </c>
      <c r="I340">
        <v>34</v>
      </c>
      <c r="J340">
        <v>6.85</v>
      </c>
      <c r="K340">
        <v>341.61</v>
      </c>
      <c r="L340" s="139">
        <v>0</v>
      </c>
      <c r="M340">
        <v>0</v>
      </c>
      <c r="N340">
        <f t="shared" si="35"/>
        <v>341.61</v>
      </c>
      <c r="O340">
        <f t="shared" si="36"/>
        <v>2340.0284999999999</v>
      </c>
      <c r="P340" t="str">
        <f t="shared" si="37"/>
        <v>10014108530CME</v>
      </c>
      <c r="Q340" t="str">
        <f t="shared" si="38"/>
        <v>14108530CME</v>
      </c>
      <c r="R340" t="str">
        <f t="shared" si="39"/>
        <v>141085TDCME</v>
      </c>
      <c r="S340" t="str">
        <f t="shared" si="40"/>
        <v>100141085TDCME</v>
      </c>
      <c r="T340" t="str">
        <f t="shared" si="41"/>
        <v>0CME</v>
      </c>
    </row>
    <row r="341" spans="3:20" x14ac:dyDescent="0.2">
      <c r="C341">
        <v>1001</v>
      </c>
      <c r="D341" t="s">
        <v>199</v>
      </c>
      <c r="E341" t="s">
        <v>200</v>
      </c>
      <c r="F341" t="s">
        <v>762</v>
      </c>
      <c r="G341" s="1">
        <v>41085</v>
      </c>
      <c r="H341" t="s">
        <v>204</v>
      </c>
      <c r="I341">
        <v>34</v>
      </c>
      <c r="J341">
        <v>6.85</v>
      </c>
      <c r="K341">
        <v>408.75</v>
      </c>
      <c r="L341" s="139">
        <v>0</v>
      </c>
      <c r="M341">
        <v>0</v>
      </c>
      <c r="N341">
        <f t="shared" si="35"/>
        <v>408.75</v>
      </c>
      <c r="O341">
        <f t="shared" si="36"/>
        <v>2799.9375</v>
      </c>
      <c r="P341" t="str">
        <f t="shared" si="37"/>
        <v>10014108530CME</v>
      </c>
      <c r="Q341" t="str">
        <f t="shared" si="38"/>
        <v>14108530CME</v>
      </c>
      <c r="R341" t="str">
        <f t="shared" si="39"/>
        <v>141085TDCME</v>
      </c>
      <c r="S341" t="str">
        <f t="shared" si="40"/>
        <v>100141085TDCME</v>
      </c>
      <c r="T341" t="str">
        <f t="shared" si="41"/>
        <v>0CME</v>
      </c>
    </row>
    <row r="342" spans="3:20" x14ac:dyDescent="0.2">
      <c r="C342">
        <v>1001</v>
      </c>
      <c r="D342" t="s">
        <v>199</v>
      </c>
      <c r="E342" t="s">
        <v>200</v>
      </c>
      <c r="F342" t="s">
        <v>510</v>
      </c>
      <c r="G342" s="1">
        <v>41085</v>
      </c>
      <c r="H342" t="s">
        <v>204</v>
      </c>
      <c r="I342">
        <v>34</v>
      </c>
      <c r="J342">
        <v>6.85</v>
      </c>
      <c r="K342">
        <v>134.31</v>
      </c>
      <c r="L342" s="139">
        <v>0</v>
      </c>
      <c r="M342">
        <v>0</v>
      </c>
      <c r="N342">
        <f t="shared" si="35"/>
        <v>134.31</v>
      </c>
      <c r="O342">
        <f t="shared" si="36"/>
        <v>920.02350000000001</v>
      </c>
      <c r="P342" t="str">
        <f t="shared" si="37"/>
        <v>10014108530CME</v>
      </c>
      <c r="Q342" t="str">
        <f t="shared" si="38"/>
        <v>14108530CME</v>
      </c>
      <c r="R342" t="str">
        <f t="shared" si="39"/>
        <v>141085TDCME</v>
      </c>
      <c r="S342" t="str">
        <f t="shared" si="40"/>
        <v>100141085TDCME</v>
      </c>
      <c r="T342" t="str">
        <f t="shared" si="41"/>
        <v>0CME</v>
      </c>
    </row>
    <row r="343" spans="3:20" x14ac:dyDescent="0.2">
      <c r="C343">
        <v>1001</v>
      </c>
      <c r="D343" t="s">
        <v>199</v>
      </c>
      <c r="E343" t="s">
        <v>200</v>
      </c>
      <c r="F343" t="s">
        <v>775</v>
      </c>
      <c r="G343" s="1">
        <v>41085</v>
      </c>
      <c r="H343" t="s">
        <v>202</v>
      </c>
      <c r="I343">
        <v>34</v>
      </c>
      <c r="J343">
        <v>6.97</v>
      </c>
      <c r="K343">
        <v>0</v>
      </c>
      <c r="L343" s="139">
        <v>2152.08</v>
      </c>
      <c r="M343">
        <v>0</v>
      </c>
      <c r="N343">
        <f t="shared" si="35"/>
        <v>2152.08</v>
      </c>
      <c r="O343">
        <f t="shared" si="36"/>
        <v>14999.997599999999</v>
      </c>
      <c r="P343" t="str">
        <f t="shared" si="37"/>
        <v>10014108530VME</v>
      </c>
      <c r="Q343" t="str">
        <f t="shared" si="38"/>
        <v>14108530VME</v>
      </c>
      <c r="R343" t="str">
        <f t="shared" si="39"/>
        <v>141085TDVME</v>
      </c>
      <c r="S343" t="str">
        <f t="shared" si="40"/>
        <v>100141085TDVME</v>
      </c>
      <c r="T343" t="str">
        <f t="shared" si="41"/>
        <v>0VME</v>
      </c>
    </row>
    <row r="344" spans="3:20" x14ac:dyDescent="0.2">
      <c r="C344">
        <v>1001</v>
      </c>
      <c r="D344" t="s">
        <v>199</v>
      </c>
      <c r="E344" t="s">
        <v>200</v>
      </c>
      <c r="F344" t="s">
        <v>511</v>
      </c>
      <c r="G344" s="1">
        <v>41085</v>
      </c>
      <c r="H344" t="s">
        <v>202</v>
      </c>
      <c r="I344">
        <v>34</v>
      </c>
      <c r="J344">
        <v>6.97</v>
      </c>
      <c r="K344">
        <v>0</v>
      </c>
      <c r="L344" s="139">
        <v>65</v>
      </c>
      <c r="M344">
        <v>0</v>
      </c>
      <c r="N344">
        <f t="shared" si="35"/>
        <v>65</v>
      </c>
      <c r="O344">
        <f t="shared" si="36"/>
        <v>453.05</v>
      </c>
      <c r="P344" t="str">
        <f t="shared" si="37"/>
        <v>10014108530VME</v>
      </c>
      <c r="Q344" t="str">
        <f t="shared" si="38"/>
        <v>14108530VME</v>
      </c>
      <c r="R344" t="str">
        <f t="shared" si="39"/>
        <v>141085TDVME</v>
      </c>
      <c r="S344" t="str">
        <f t="shared" si="40"/>
        <v>100141085TDVME</v>
      </c>
      <c r="T344" t="str">
        <f t="shared" si="41"/>
        <v>0VME</v>
      </c>
    </row>
    <row r="345" spans="3:20" x14ac:dyDescent="0.2">
      <c r="C345">
        <v>1001</v>
      </c>
      <c r="D345" t="s">
        <v>199</v>
      </c>
      <c r="E345" t="s">
        <v>200</v>
      </c>
      <c r="F345" t="s">
        <v>512</v>
      </c>
      <c r="G345" s="1">
        <v>41085</v>
      </c>
      <c r="H345" t="s">
        <v>202</v>
      </c>
      <c r="I345">
        <v>34</v>
      </c>
      <c r="J345">
        <v>6.97</v>
      </c>
      <c r="K345">
        <v>0</v>
      </c>
      <c r="L345" s="139">
        <v>220</v>
      </c>
      <c r="M345">
        <v>0</v>
      </c>
      <c r="N345">
        <f t="shared" si="35"/>
        <v>220</v>
      </c>
      <c r="O345">
        <f t="shared" si="36"/>
        <v>1533.3999999999999</v>
      </c>
      <c r="P345" t="str">
        <f t="shared" si="37"/>
        <v>10014108530VME</v>
      </c>
      <c r="Q345" t="str">
        <f t="shared" si="38"/>
        <v>14108530VME</v>
      </c>
      <c r="R345" t="str">
        <f t="shared" si="39"/>
        <v>141085TDVME</v>
      </c>
      <c r="S345" t="str">
        <f t="shared" si="40"/>
        <v>100141085TDVME</v>
      </c>
      <c r="T345" t="str">
        <f t="shared" si="41"/>
        <v>0VME</v>
      </c>
    </row>
    <row r="346" spans="3:20" x14ac:dyDescent="0.2">
      <c r="C346">
        <v>1001</v>
      </c>
      <c r="D346" t="s">
        <v>199</v>
      </c>
      <c r="E346" t="s">
        <v>200</v>
      </c>
      <c r="F346" t="s">
        <v>513</v>
      </c>
      <c r="G346" s="1">
        <v>41085</v>
      </c>
      <c r="H346" t="s">
        <v>202</v>
      </c>
      <c r="I346">
        <v>34</v>
      </c>
      <c r="J346">
        <v>6.97</v>
      </c>
      <c r="K346">
        <v>0</v>
      </c>
      <c r="L346" s="139">
        <v>1093.1400000000001</v>
      </c>
      <c r="M346">
        <v>0</v>
      </c>
      <c r="N346">
        <f t="shared" si="35"/>
        <v>1093.1400000000001</v>
      </c>
      <c r="O346">
        <f t="shared" si="36"/>
        <v>7619.1858000000002</v>
      </c>
      <c r="P346" t="str">
        <f t="shared" si="37"/>
        <v>10014108530VME</v>
      </c>
      <c r="Q346" t="str">
        <f t="shared" si="38"/>
        <v>14108530VME</v>
      </c>
      <c r="R346" t="str">
        <f t="shared" si="39"/>
        <v>141085TDVME</v>
      </c>
      <c r="S346" t="str">
        <f t="shared" si="40"/>
        <v>100141085TDVME</v>
      </c>
      <c r="T346" t="str">
        <f t="shared" si="41"/>
        <v>0VME</v>
      </c>
    </row>
    <row r="347" spans="3:20" x14ac:dyDescent="0.2">
      <c r="C347">
        <v>1001</v>
      </c>
      <c r="D347" t="s">
        <v>199</v>
      </c>
      <c r="E347" t="s">
        <v>200</v>
      </c>
      <c r="F347" t="s">
        <v>514</v>
      </c>
      <c r="G347" s="1">
        <v>41085</v>
      </c>
      <c r="H347" t="s">
        <v>204</v>
      </c>
      <c r="I347">
        <v>34</v>
      </c>
      <c r="J347">
        <v>6.85</v>
      </c>
      <c r="K347">
        <v>578.1</v>
      </c>
      <c r="L347" s="139">
        <v>0</v>
      </c>
      <c r="M347">
        <v>0</v>
      </c>
      <c r="N347">
        <f t="shared" si="35"/>
        <v>578.1</v>
      </c>
      <c r="O347">
        <f t="shared" si="36"/>
        <v>3959.9850000000001</v>
      </c>
      <c r="P347" t="str">
        <f t="shared" si="37"/>
        <v>10014108530CME</v>
      </c>
      <c r="Q347" t="str">
        <f t="shared" si="38"/>
        <v>14108530CME</v>
      </c>
      <c r="R347" t="str">
        <f t="shared" si="39"/>
        <v>141085TDCME</v>
      </c>
      <c r="S347" t="str">
        <f t="shared" si="40"/>
        <v>100141085TDCME</v>
      </c>
      <c r="T347" t="str">
        <f t="shared" si="41"/>
        <v>0CME</v>
      </c>
    </row>
    <row r="348" spans="3:20" x14ac:dyDescent="0.2">
      <c r="C348">
        <v>1001</v>
      </c>
      <c r="D348" t="s">
        <v>199</v>
      </c>
      <c r="E348" t="s">
        <v>200</v>
      </c>
      <c r="F348" t="s">
        <v>872</v>
      </c>
      <c r="G348" s="1">
        <v>41085</v>
      </c>
      <c r="H348" t="s">
        <v>202</v>
      </c>
      <c r="I348">
        <v>34</v>
      </c>
      <c r="J348">
        <v>6.97</v>
      </c>
      <c r="K348">
        <v>0</v>
      </c>
      <c r="L348" s="139">
        <v>60</v>
      </c>
      <c r="M348">
        <v>0</v>
      </c>
      <c r="N348">
        <f t="shared" si="35"/>
        <v>60</v>
      </c>
      <c r="O348">
        <f t="shared" si="36"/>
        <v>418.2</v>
      </c>
      <c r="P348" t="str">
        <f t="shared" si="37"/>
        <v>10014108530VME</v>
      </c>
      <c r="Q348" t="str">
        <f t="shared" si="38"/>
        <v>14108530VME</v>
      </c>
      <c r="R348" t="str">
        <f t="shared" si="39"/>
        <v>141085TDVME</v>
      </c>
      <c r="S348" t="str">
        <f t="shared" si="40"/>
        <v>100141085TDVME</v>
      </c>
      <c r="T348" t="str">
        <f t="shared" si="41"/>
        <v>0VME</v>
      </c>
    </row>
    <row r="349" spans="3:20" x14ac:dyDescent="0.2">
      <c r="C349">
        <v>1001</v>
      </c>
      <c r="D349" t="s">
        <v>199</v>
      </c>
      <c r="E349" t="s">
        <v>200</v>
      </c>
      <c r="F349" t="s">
        <v>515</v>
      </c>
      <c r="G349" s="1">
        <v>41085</v>
      </c>
      <c r="H349" t="s">
        <v>204</v>
      </c>
      <c r="I349">
        <v>34</v>
      </c>
      <c r="J349">
        <v>6.85</v>
      </c>
      <c r="K349">
        <v>142.61000000000001</v>
      </c>
      <c r="L349" s="139">
        <v>0</v>
      </c>
      <c r="M349">
        <v>0</v>
      </c>
      <c r="N349">
        <f t="shared" si="35"/>
        <v>142.61000000000001</v>
      </c>
      <c r="O349">
        <f t="shared" si="36"/>
        <v>976.87850000000003</v>
      </c>
      <c r="P349" t="str">
        <f t="shared" si="37"/>
        <v>10014108530CME</v>
      </c>
      <c r="Q349" t="str">
        <f t="shared" si="38"/>
        <v>14108530CME</v>
      </c>
      <c r="R349" t="str">
        <f t="shared" si="39"/>
        <v>141085TDCME</v>
      </c>
      <c r="S349" t="str">
        <f t="shared" si="40"/>
        <v>100141085TDCME</v>
      </c>
      <c r="T349" t="str">
        <f t="shared" si="41"/>
        <v>0CME</v>
      </c>
    </row>
    <row r="350" spans="3:20" x14ac:dyDescent="0.2">
      <c r="C350">
        <v>1001</v>
      </c>
      <c r="D350" t="s">
        <v>199</v>
      </c>
      <c r="E350" t="s">
        <v>200</v>
      </c>
      <c r="F350" t="s">
        <v>516</v>
      </c>
      <c r="G350" s="1">
        <v>41085</v>
      </c>
      <c r="H350" t="s">
        <v>204</v>
      </c>
      <c r="I350">
        <v>34</v>
      </c>
      <c r="J350">
        <v>6.85</v>
      </c>
      <c r="K350">
        <v>50</v>
      </c>
      <c r="L350" s="139">
        <v>0</v>
      </c>
      <c r="M350">
        <v>0</v>
      </c>
      <c r="N350">
        <f t="shared" si="35"/>
        <v>50</v>
      </c>
      <c r="O350">
        <f t="shared" si="36"/>
        <v>342.5</v>
      </c>
      <c r="P350" t="str">
        <f t="shared" si="37"/>
        <v>10014108530CME</v>
      </c>
      <c r="Q350" t="str">
        <f t="shared" si="38"/>
        <v>14108530CME</v>
      </c>
      <c r="R350" t="str">
        <f t="shared" si="39"/>
        <v>141085TDCME</v>
      </c>
      <c r="S350" t="str">
        <f t="shared" si="40"/>
        <v>100141085TDCME</v>
      </c>
      <c r="T350" t="str">
        <f t="shared" si="41"/>
        <v>0CME</v>
      </c>
    </row>
    <row r="351" spans="3:20" x14ac:dyDescent="0.2">
      <c r="C351">
        <v>1001</v>
      </c>
      <c r="D351" t="s">
        <v>199</v>
      </c>
      <c r="E351" t="s">
        <v>200</v>
      </c>
      <c r="F351" t="s">
        <v>517</v>
      </c>
      <c r="G351" s="1">
        <v>41085</v>
      </c>
      <c r="H351" t="s">
        <v>204</v>
      </c>
      <c r="I351">
        <v>34</v>
      </c>
      <c r="J351">
        <v>6.85</v>
      </c>
      <c r="K351">
        <v>70.81</v>
      </c>
      <c r="L351" s="139">
        <v>0</v>
      </c>
      <c r="M351">
        <v>0</v>
      </c>
      <c r="N351">
        <f t="shared" si="35"/>
        <v>70.81</v>
      </c>
      <c r="O351">
        <f t="shared" si="36"/>
        <v>485.04849999999999</v>
      </c>
      <c r="P351" t="str">
        <f t="shared" si="37"/>
        <v>10014108530CME</v>
      </c>
      <c r="Q351" t="str">
        <f t="shared" si="38"/>
        <v>14108530CME</v>
      </c>
      <c r="R351" t="str">
        <f t="shared" si="39"/>
        <v>141085TDCME</v>
      </c>
      <c r="S351" t="str">
        <f t="shared" si="40"/>
        <v>100141085TDCME</v>
      </c>
      <c r="T351" t="str">
        <f t="shared" si="41"/>
        <v>0CME</v>
      </c>
    </row>
    <row r="352" spans="3:20" x14ac:dyDescent="0.2">
      <c r="C352">
        <v>1001</v>
      </c>
      <c r="D352" t="s">
        <v>199</v>
      </c>
      <c r="E352" t="s">
        <v>200</v>
      </c>
      <c r="F352" t="s">
        <v>852</v>
      </c>
      <c r="G352" s="1">
        <v>41085</v>
      </c>
      <c r="H352" t="s">
        <v>202</v>
      </c>
      <c r="I352">
        <v>34</v>
      </c>
      <c r="J352">
        <v>6.97</v>
      </c>
      <c r="K352">
        <v>0</v>
      </c>
      <c r="L352" s="139">
        <v>4800</v>
      </c>
      <c r="M352">
        <v>0</v>
      </c>
      <c r="N352">
        <f t="shared" si="35"/>
        <v>4800</v>
      </c>
      <c r="O352">
        <f t="shared" si="36"/>
        <v>33456</v>
      </c>
      <c r="P352" t="str">
        <f t="shared" si="37"/>
        <v>10014108530VME</v>
      </c>
      <c r="Q352" t="str">
        <f t="shared" si="38"/>
        <v>14108530VME</v>
      </c>
      <c r="R352" t="str">
        <f t="shared" si="39"/>
        <v>141085TDVME</v>
      </c>
      <c r="S352" t="str">
        <f t="shared" si="40"/>
        <v>100141085TDVME</v>
      </c>
      <c r="T352" t="str">
        <f t="shared" si="41"/>
        <v>0VME</v>
      </c>
    </row>
    <row r="353" spans="3:20" x14ac:dyDescent="0.2">
      <c r="C353">
        <v>1001</v>
      </c>
      <c r="D353" t="s">
        <v>199</v>
      </c>
      <c r="E353" t="s">
        <v>200</v>
      </c>
      <c r="F353" t="s">
        <v>518</v>
      </c>
      <c r="G353" s="1">
        <v>41085</v>
      </c>
      <c r="H353" t="s">
        <v>204</v>
      </c>
      <c r="I353">
        <v>34</v>
      </c>
      <c r="J353">
        <v>6.85</v>
      </c>
      <c r="K353">
        <v>145.99</v>
      </c>
      <c r="L353" s="139">
        <v>0</v>
      </c>
      <c r="M353">
        <v>0</v>
      </c>
      <c r="N353">
        <f t="shared" si="35"/>
        <v>145.99</v>
      </c>
      <c r="O353">
        <f t="shared" si="36"/>
        <v>1000.0315000000001</v>
      </c>
      <c r="P353" t="str">
        <f t="shared" si="37"/>
        <v>10014108530CME</v>
      </c>
      <c r="Q353" t="str">
        <f t="shared" si="38"/>
        <v>14108530CME</v>
      </c>
      <c r="R353" t="str">
        <f t="shared" si="39"/>
        <v>141085TDCME</v>
      </c>
      <c r="S353" t="str">
        <f t="shared" si="40"/>
        <v>100141085TDCME</v>
      </c>
      <c r="T353" t="str">
        <f t="shared" si="41"/>
        <v>0CME</v>
      </c>
    </row>
    <row r="354" spans="3:20" x14ac:dyDescent="0.2">
      <c r="C354">
        <v>1001</v>
      </c>
      <c r="D354" t="s">
        <v>199</v>
      </c>
      <c r="E354" t="s">
        <v>200</v>
      </c>
      <c r="F354" t="s">
        <v>519</v>
      </c>
      <c r="G354" s="1">
        <v>41085</v>
      </c>
      <c r="H354" t="s">
        <v>204</v>
      </c>
      <c r="I354">
        <v>34</v>
      </c>
      <c r="J354">
        <v>6.85</v>
      </c>
      <c r="K354">
        <v>94.41</v>
      </c>
      <c r="L354" s="139">
        <v>0</v>
      </c>
      <c r="M354">
        <v>0</v>
      </c>
      <c r="N354">
        <f t="shared" si="35"/>
        <v>94.41</v>
      </c>
      <c r="O354">
        <f t="shared" si="36"/>
        <v>646.70849999999996</v>
      </c>
      <c r="P354" t="str">
        <f t="shared" si="37"/>
        <v>10014108530CME</v>
      </c>
      <c r="Q354" t="str">
        <f t="shared" si="38"/>
        <v>14108530CME</v>
      </c>
      <c r="R354" t="str">
        <f t="shared" si="39"/>
        <v>141085TDCME</v>
      </c>
      <c r="S354" t="str">
        <f t="shared" si="40"/>
        <v>100141085TDCME</v>
      </c>
      <c r="T354" t="str">
        <f t="shared" si="41"/>
        <v>0CME</v>
      </c>
    </row>
    <row r="355" spans="3:20" x14ac:dyDescent="0.2">
      <c r="C355">
        <v>1001</v>
      </c>
      <c r="D355" t="s">
        <v>199</v>
      </c>
      <c r="E355" t="s">
        <v>200</v>
      </c>
      <c r="F355" t="s">
        <v>520</v>
      </c>
      <c r="G355" s="1">
        <v>41085</v>
      </c>
      <c r="H355" t="s">
        <v>204</v>
      </c>
      <c r="I355">
        <v>34</v>
      </c>
      <c r="J355">
        <v>6.85</v>
      </c>
      <c r="K355">
        <v>58.39</v>
      </c>
      <c r="L355" s="139">
        <v>0</v>
      </c>
      <c r="M355">
        <v>0</v>
      </c>
      <c r="N355">
        <f t="shared" si="35"/>
        <v>58.39</v>
      </c>
      <c r="O355">
        <f t="shared" si="36"/>
        <v>399.97149999999999</v>
      </c>
      <c r="P355" t="str">
        <f t="shared" si="37"/>
        <v>10014108530CME</v>
      </c>
      <c r="Q355" t="str">
        <f t="shared" si="38"/>
        <v>14108530CME</v>
      </c>
      <c r="R355" t="str">
        <f t="shared" si="39"/>
        <v>141085TDCME</v>
      </c>
      <c r="S355" t="str">
        <f t="shared" si="40"/>
        <v>100141085TDCME</v>
      </c>
      <c r="T355" t="str">
        <f t="shared" si="41"/>
        <v>0CME</v>
      </c>
    </row>
    <row r="356" spans="3:20" x14ac:dyDescent="0.2">
      <c r="C356">
        <v>1001</v>
      </c>
      <c r="D356" t="s">
        <v>199</v>
      </c>
      <c r="E356" t="s">
        <v>200</v>
      </c>
      <c r="F356" t="s">
        <v>835</v>
      </c>
      <c r="G356" s="1">
        <v>41085</v>
      </c>
      <c r="H356" t="s">
        <v>204</v>
      </c>
      <c r="I356">
        <v>34</v>
      </c>
      <c r="J356">
        <v>6.85</v>
      </c>
      <c r="K356">
        <v>3722.06</v>
      </c>
      <c r="L356" s="139">
        <v>0</v>
      </c>
      <c r="M356">
        <v>0</v>
      </c>
      <c r="N356">
        <f t="shared" si="35"/>
        <v>3722.06</v>
      </c>
      <c r="O356">
        <f t="shared" si="36"/>
        <v>25496.110999999997</v>
      </c>
      <c r="P356" t="str">
        <f t="shared" si="37"/>
        <v>10014108530CME</v>
      </c>
      <c r="Q356" t="str">
        <f t="shared" si="38"/>
        <v>14108530CME</v>
      </c>
      <c r="R356" t="str">
        <f t="shared" si="39"/>
        <v>141085TDCME</v>
      </c>
      <c r="S356" t="str">
        <f t="shared" si="40"/>
        <v>100141085TDCME</v>
      </c>
      <c r="T356" t="str">
        <f t="shared" si="41"/>
        <v>0CME</v>
      </c>
    </row>
    <row r="357" spans="3:20" x14ac:dyDescent="0.2">
      <c r="C357">
        <v>1001</v>
      </c>
      <c r="D357" t="s">
        <v>199</v>
      </c>
      <c r="E357" t="s">
        <v>200</v>
      </c>
      <c r="F357" t="s">
        <v>521</v>
      </c>
      <c r="G357" s="1">
        <v>41085</v>
      </c>
      <c r="H357" t="s">
        <v>204</v>
      </c>
      <c r="I357">
        <v>34</v>
      </c>
      <c r="J357">
        <v>6.85</v>
      </c>
      <c r="K357">
        <v>129.19999999999999</v>
      </c>
      <c r="L357" s="139">
        <v>0</v>
      </c>
      <c r="M357">
        <v>0</v>
      </c>
      <c r="N357">
        <f t="shared" si="35"/>
        <v>129.19999999999999</v>
      </c>
      <c r="O357">
        <f t="shared" si="36"/>
        <v>885.01999999999987</v>
      </c>
      <c r="P357" t="str">
        <f t="shared" si="37"/>
        <v>10014108530CME</v>
      </c>
      <c r="Q357" t="str">
        <f t="shared" si="38"/>
        <v>14108530CME</v>
      </c>
      <c r="R357" t="str">
        <f t="shared" si="39"/>
        <v>141085TDCME</v>
      </c>
      <c r="S357" t="str">
        <f t="shared" si="40"/>
        <v>100141085TDCME</v>
      </c>
      <c r="T357" t="str">
        <f t="shared" si="41"/>
        <v>0CME</v>
      </c>
    </row>
    <row r="358" spans="3:20" x14ac:dyDescent="0.2">
      <c r="C358">
        <v>1001</v>
      </c>
      <c r="D358" t="s">
        <v>199</v>
      </c>
      <c r="E358" t="s">
        <v>200</v>
      </c>
      <c r="F358" t="s">
        <v>522</v>
      </c>
      <c r="G358" s="1">
        <v>41085</v>
      </c>
      <c r="H358" t="s">
        <v>204</v>
      </c>
      <c r="I358">
        <v>34</v>
      </c>
      <c r="J358">
        <v>6.85</v>
      </c>
      <c r="K358">
        <v>177.02</v>
      </c>
      <c r="L358" s="139">
        <v>0</v>
      </c>
      <c r="M358">
        <v>0</v>
      </c>
      <c r="N358">
        <f t="shared" si="35"/>
        <v>177.02</v>
      </c>
      <c r="O358">
        <f t="shared" si="36"/>
        <v>1212.587</v>
      </c>
      <c r="P358" t="str">
        <f t="shared" si="37"/>
        <v>10014108530CME</v>
      </c>
      <c r="Q358" t="str">
        <f t="shared" si="38"/>
        <v>14108530CME</v>
      </c>
      <c r="R358" t="str">
        <f t="shared" si="39"/>
        <v>141085TDCME</v>
      </c>
      <c r="S358" t="str">
        <f t="shared" si="40"/>
        <v>100141085TDCME</v>
      </c>
      <c r="T358" t="str">
        <f t="shared" si="41"/>
        <v>0CME</v>
      </c>
    </row>
    <row r="359" spans="3:20" x14ac:dyDescent="0.2">
      <c r="C359">
        <v>1001</v>
      </c>
      <c r="D359" t="s">
        <v>199</v>
      </c>
      <c r="E359" t="s">
        <v>200</v>
      </c>
      <c r="F359" t="s">
        <v>743</v>
      </c>
      <c r="G359" s="1">
        <v>41085</v>
      </c>
      <c r="H359" t="s">
        <v>204</v>
      </c>
      <c r="I359">
        <v>34</v>
      </c>
      <c r="J359">
        <v>6.85</v>
      </c>
      <c r="K359">
        <v>29.2</v>
      </c>
      <c r="L359" s="139">
        <v>0</v>
      </c>
      <c r="M359">
        <v>0</v>
      </c>
      <c r="N359">
        <f t="shared" si="35"/>
        <v>29.2</v>
      </c>
      <c r="O359">
        <f t="shared" si="36"/>
        <v>200.01999999999998</v>
      </c>
      <c r="P359" t="str">
        <f t="shared" si="37"/>
        <v>10014108530CME</v>
      </c>
      <c r="Q359" t="str">
        <f t="shared" si="38"/>
        <v>14108530CME</v>
      </c>
      <c r="R359" t="str">
        <f t="shared" si="39"/>
        <v>141085TDCME</v>
      </c>
      <c r="S359" t="str">
        <f t="shared" si="40"/>
        <v>100141085TDCME</v>
      </c>
      <c r="T359" t="str">
        <f t="shared" si="41"/>
        <v>0CME</v>
      </c>
    </row>
    <row r="360" spans="3:20" x14ac:dyDescent="0.2">
      <c r="C360">
        <v>1001</v>
      </c>
      <c r="D360" t="s">
        <v>199</v>
      </c>
      <c r="E360" t="s">
        <v>200</v>
      </c>
      <c r="F360" t="s">
        <v>523</v>
      </c>
      <c r="G360" s="1">
        <v>41085</v>
      </c>
      <c r="H360" t="s">
        <v>202</v>
      </c>
      <c r="I360">
        <v>34</v>
      </c>
      <c r="J360">
        <v>6.97</v>
      </c>
      <c r="K360">
        <v>0</v>
      </c>
      <c r="L360" s="139">
        <v>797.4</v>
      </c>
      <c r="M360">
        <v>0</v>
      </c>
      <c r="N360">
        <f t="shared" si="35"/>
        <v>797.4</v>
      </c>
      <c r="O360">
        <f t="shared" si="36"/>
        <v>5557.8779999999997</v>
      </c>
      <c r="P360" t="str">
        <f t="shared" si="37"/>
        <v>10014108530VME</v>
      </c>
      <c r="Q360" t="str">
        <f t="shared" si="38"/>
        <v>14108530VME</v>
      </c>
      <c r="R360" t="str">
        <f t="shared" si="39"/>
        <v>141085TDVME</v>
      </c>
      <c r="S360" t="str">
        <f t="shared" si="40"/>
        <v>100141085TDVME</v>
      </c>
      <c r="T360" t="str">
        <f t="shared" si="41"/>
        <v>0VME</v>
      </c>
    </row>
    <row r="361" spans="3:20" x14ac:dyDescent="0.2">
      <c r="C361">
        <v>1001</v>
      </c>
      <c r="D361" t="s">
        <v>199</v>
      </c>
      <c r="E361" t="s">
        <v>200</v>
      </c>
      <c r="F361" t="s">
        <v>800</v>
      </c>
      <c r="G361" s="1">
        <v>41085</v>
      </c>
      <c r="H361" t="s">
        <v>202</v>
      </c>
      <c r="I361">
        <v>34</v>
      </c>
      <c r="J361">
        <v>6.97</v>
      </c>
      <c r="K361">
        <v>0</v>
      </c>
      <c r="L361" s="139">
        <v>88.56</v>
      </c>
      <c r="M361">
        <v>0</v>
      </c>
      <c r="N361">
        <f t="shared" si="35"/>
        <v>88.56</v>
      </c>
      <c r="O361">
        <f t="shared" si="36"/>
        <v>617.26319999999998</v>
      </c>
      <c r="P361" t="str">
        <f t="shared" si="37"/>
        <v>10014108530VME</v>
      </c>
      <c r="Q361" t="str">
        <f t="shared" si="38"/>
        <v>14108530VME</v>
      </c>
      <c r="R361" t="str">
        <f t="shared" si="39"/>
        <v>141085TDVME</v>
      </c>
      <c r="S361" t="str">
        <f t="shared" si="40"/>
        <v>100141085TDVME</v>
      </c>
      <c r="T361" t="str">
        <f t="shared" si="41"/>
        <v>0VME</v>
      </c>
    </row>
    <row r="362" spans="3:20" x14ac:dyDescent="0.2">
      <c r="C362">
        <v>1001</v>
      </c>
      <c r="D362" t="s">
        <v>199</v>
      </c>
      <c r="E362" t="s">
        <v>200</v>
      </c>
      <c r="F362" t="s">
        <v>524</v>
      </c>
      <c r="G362" s="1">
        <v>41085</v>
      </c>
      <c r="H362" t="s">
        <v>202</v>
      </c>
      <c r="I362">
        <v>34</v>
      </c>
      <c r="J362">
        <v>6.97</v>
      </c>
      <c r="K362">
        <v>0</v>
      </c>
      <c r="L362" s="139">
        <v>500</v>
      </c>
      <c r="M362">
        <v>0</v>
      </c>
      <c r="N362">
        <f t="shared" si="35"/>
        <v>500</v>
      </c>
      <c r="O362">
        <f t="shared" si="36"/>
        <v>3485</v>
      </c>
      <c r="P362" t="str">
        <f t="shared" si="37"/>
        <v>10014108530VME</v>
      </c>
      <c r="Q362" t="str">
        <f t="shared" si="38"/>
        <v>14108530VME</v>
      </c>
      <c r="R362" t="str">
        <f t="shared" si="39"/>
        <v>141085TDVME</v>
      </c>
      <c r="S362" t="str">
        <f t="shared" si="40"/>
        <v>100141085TDVME</v>
      </c>
      <c r="T362" t="str">
        <f t="shared" si="41"/>
        <v>0VME</v>
      </c>
    </row>
    <row r="363" spans="3:20" x14ac:dyDescent="0.2">
      <c r="C363">
        <v>1001</v>
      </c>
      <c r="D363" t="s">
        <v>199</v>
      </c>
      <c r="E363" t="s">
        <v>200</v>
      </c>
      <c r="F363" t="s">
        <v>525</v>
      </c>
      <c r="G363" s="1">
        <v>41085</v>
      </c>
      <c r="H363" t="s">
        <v>202</v>
      </c>
      <c r="I363">
        <v>34</v>
      </c>
      <c r="J363">
        <v>6.97</v>
      </c>
      <c r="K363">
        <v>0</v>
      </c>
      <c r="L363" s="139">
        <v>1002.8</v>
      </c>
      <c r="M363">
        <v>0</v>
      </c>
      <c r="N363">
        <f t="shared" si="35"/>
        <v>1002.8</v>
      </c>
      <c r="O363">
        <f t="shared" si="36"/>
        <v>6989.5159999999996</v>
      </c>
      <c r="P363" t="str">
        <f t="shared" si="37"/>
        <v>10014108530VME</v>
      </c>
      <c r="Q363" t="str">
        <f t="shared" si="38"/>
        <v>14108530VME</v>
      </c>
      <c r="R363" t="str">
        <f t="shared" si="39"/>
        <v>141085TDVME</v>
      </c>
      <c r="S363" t="str">
        <f t="shared" si="40"/>
        <v>100141085TDVME</v>
      </c>
      <c r="T363" t="str">
        <f t="shared" si="41"/>
        <v>0VME</v>
      </c>
    </row>
    <row r="364" spans="3:20" x14ac:dyDescent="0.2">
      <c r="C364">
        <v>1001</v>
      </c>
      <c r="D364" t="s">
        <v>199</v>
      </c>
      <c r="E364" t="s">
        <v>200</v>
      </c>
      <c r="F364" t="s">
        <v>526</v>
      </c>
      <c r="G364" s="1">
        <v>41085</v>
      </c>
      <c r="H364" t="s">
        <v>202</v>
      </c>
      <c r="I364">
        <v>34</v>
      </c>
      <c r="J364">
        <v>6.97</v>
      </c>
      <c r="K364">
        <v>0</v>
      </c>
      <c r="L364" s="139">
        <v>87.54</v>
      </c>
      <c r="M364">
        <v>0</v>
      </c>
      <c r="N364">
        <f t="shared" si="35"/>
        <v>87.54</v>
      </c>
      <c r="O364">
        <f t="shared" si="36"/>
        <v>610.15380000000005</v>
      </c>
      <c r="P364" t="str">
        <f t="shared" si="37"/>
        <v>10014108530VME</v>
      </c>
      <c r="Q364" t="str">
        <f t="shared" si="38"/>
        <v>14108530VME</v>
      </c>
      <c r="R364" t="str">
        <f t="shared" si="39"/>
        <v>141085TDVME</v>
      </c>
      <c r="S364" t="str">
        <f t="shared" si="40"/>
        <v>100141085TDVME</v>
      </c>
      <c r="T364" t="str">
        <f t="shared" si="41"/>
        <v>0VME</v>
      </c>
    </row>
    <row r="365" spans="3:20" x14ac:dyDescent="0.2">
      <c r="C365">
        <v>1001</v>
      </c>
      <c r="D365" t="s">
        <v>199</v>
      </c>
      <c r="E365" t="s">
        <v>226</v>
      </c>
      <c r="F365" t="s">
        <v>864</v>
      </c>
      <c r="G365" s="1">
        <v>41085</v>
      </c>
      <c r="H365" t="s">
        <v>204</v>
      </c>
      <c r="I365">
        <v>34</v>
      </c>
      <c r="J365">
        <v>6.9</v>
      </c>
      <c r="K365">
        <v>29536.23</v>
      </c>
      <c r="L365" s="139">
        <v>0</v>
      </c>
      <c r="M365">
        <v>0</v>
      </c>
      <c r="N365">
        <f t="shared" si="35"/>
        <v>29536.23</v>
      </c>
      <c r="O365">
        <f t="shared" si="36"/>
        <v>203799.98699999999</v>
      </c>
      <c r="P365" t="str">
        <f t="shared" si="37"/>
        <v>10014108531CME</v>
      </c>
      <c r="Q365" t="str">
        <f t="shared" si="38"/>
        <v>14108531CME</v>
      </c>
      <c r="R365" t="str">
        <f t="shared" si="39"/>
        <v>141085TDCME</v>
      </c>
      <c r="S365" t="str">
        <f t="shared" si="40"/>
        <v>100141085TDCME</v>
      </c>
      <c r="T365" t="str">
        <f t="shared" si="41"/>
        <v>0CME</v>
      </c>
    </row>
    <row r="366" spans="3:20" x14ac:dyDescent="0.2">
      <c r="C366">
        <v>1001</v>
      </c>
      <c r="D366" t="s">
        <v>199</v>
      </c>
      <c r="E366" t="s">
        <v>226</v>
      </c>
      <c r="F366" t="s">
        <v>883</v>
      </c>
      <c r="G366" s="1">
        <v>41085</v>
      </c>
      <c r="H366" t="s">
        <v>204</v>
      </c>
      <c r="I366">
        <v>34</v>
      </c>
      <c r="J366">
        <v>6.92</v>
      </c>
      <c r="K366">
        <v>5100</v>
      </c>
      <c r="L366" s="139">
        <v>0</v>
      </c>
      <c r="M366">
        <v>0</v>
      </c>
      <c r="N366">
        <f t="shared" si="35"/>
        <v>5100</v>
      </c>
      <c r="O366">
        <f t="shared" si="36"/>
        <v>35292</v>
      </c>
      <c r="P366" t="str">
        <f t="shared" si="37"/>
        <v>10014108531CME</v>
      </c>
      <c r="Q366" t="str">
        <f t="shared" si="38"/>
        <v>14108531CME</v>
      </c>
      <c r="R366" t="str">
        <f t="shared" si="39"/>
        <v>141085TDCME</v>
      </c>
      <c r="S366" t="str">
        <f t="shared" si="40"/>
        <v>100141085TDCME</v>
      </c>
      <c r="T366" t="str">
        <f t="shared" si="41"/>
        <v>0CME</v>
      </c>
    </row>
    <row r="367" spans="3:20" x14ac:dyDescent="0.2">
      <c r="C367">
        <v>1001</v>
      </c>
      <c r="D367" t="s">
        <v>199</v>
      </c>
      <c r="E367" t="s">
        <v>226</v>
      </c>
      <c r="F367" t="s">
        <v>822</v>
      </c>
      <c r="G367" s="1">
        <v>41085</v>
      </c>
      <c r="H367" t="s">
        <v>204</v>
      </c>
      <c r="I367">
        <v>34</v>
      </c>
      <c r="J367">
        <v>6.93</v>
      </c>
      <c r="K367">
        <v>250</v>
      </c>
      <c r="L367" s="139">
        <v>0</v>
      </c>
      <c r="M367">
        <v>0</v>
      </c>
      <c r="N367">
        <f t="shared" si="35"/>
        <v>250</v>
      </c>
      <c r="O367">
        <f t="shared" si="36"/>
        <v>1732.5</v>
      </c>
      <c r="P367" t="str">
        <f t="shared" si="37"/>
        <v>10014108531CME</v>
      </c>
      <c r="Q367" t="str">
        <f t="shared" si="38"/>
        <v>14108531CME</v>
      </c>
      <c r="R367" t="str">
        <f t="shared" si="39"/>
        <v>141085TDCME</v>
      </c>
      <c r="S367" t="str">
        <f t="shared" si="40"/>
        <v>100141085TDCME</v>
      </c>
      <c r="T367" t="str">
        <f t="shared" si="41"/>
        <v>0CME</v>
      </c>
    </row>
    <row r="368" spans="3:20" x14ac:dyDescent="0.2">
      <c r="C368">
        <v>1001</v>
      </c>
      <c r="D368" t="s">
        <v>199</v>
      </c>
      <c r="E368" t="s">
        <v>226</v>
      </c>
      <c r="F368" t="s">
        <v>847</v>
      </c>
      <c r="G368" s="1">
        <v>41085</v>
      </c>
      <c r="H368" t="s">
        <v>204</v>
      </c>
      <c r="I368">
        <v>34</v>
      </c>
      <c r="J368">
        <v>6.94</v>
      </c>
      <c r="K368">
        <v>383835.25</v>
      </c>
      <c r="L368" s="139">
        <v>0</v>
      </c>
      <c r="M368">
        <v>0</v>
      </c>
      <c r="N368">
        <f t="shared" si="35"/>
        <v>383835.25</v>
      </c>
      <c r="O368">
        <f t="shared" si="36"/>
        <v>2663816.6350000002</v>
      </c>
      <c r="P368" t="str">
        <f t="shared" si="37"/>
        <v>10014108531CME</v>
      </c>
      <c r="Q368" t="str">
        <f t="shared" si="38"/>
        <v>14108531CME</v>
      </c>
      <c r="R368" t="str">
        <f t="shared" si="39"/>
        <v>141085TDCME</v>
      </c>
      <c r="S368" t="str">
        <f t="shared" si="40"/>
        <v>100141085TDCME</v>
      </c>
      <c r="T368" t="str">
        <f t="shared" si="41"/>
        <v>0CME</v>
      </c>
    </row>
    <row r="369" spans="3:20" x14ac:dyDescent="0.2">
      <c r="C369">
        <v>1001</v>
      </c>
      <c r="D369" t="s">
        <v>199</v>
      </c>
      <c r="E369" t="s">
        <v>226</v>
      </c>
      <c r="F369" t="s">
        <v>848</v>
      </c>
      <c r="G369" s="1">
        <v>41085</v>
      </c>
      <c r="H369" t="s">
        <v>204</v>
      </c>
      <c r="I369">
        <v>34</v>
      </c>
      <c r="J369">
        <v>6.95</v>
      </c>
      <c r="K369">
        <v>111000</v>
      </c>
      <c r="L369" s="139">
        <v>0</v>
      </c>
      <c r="M369">
        <v>0</v>
      </c>
      <c r="N369">
        <f t="shared" si="35"/>
        <v>111000</v>
      </c>
      <c r="O369">
        <f t="shared" si="36"/>
        <v>771450</v>
      </c>
      <c r="P369" t="str">
        <f t="shared" si="37"/>
        <v>10014108531CME</v>
      </c>
      <c r="Q369" t="str">
        <f t="shared" si="38"/>
        <v>14108531CME</v>
      </c>
      <c r="R369" t="str">
        <f t="shared" si="39"/>
        <v>141085TDCME</v>
      </c>
      <c r="S369" t="str">
        <f t="shared" si="40"/>
        <v>100141085TDCME</v>
      </c>
      <c r="T369" t="str">
        <f t="shared" si="41"/>
        <v>0CME</v>
      </c>
    </row>
    <row r="370" spans="3:20" x14ac:dyDescent="0.2">
      <c r="C370">
        <v>1001</v>
      </c>
      <c r="D370" t="s">
        <v>199</v>
      </c>
      <c r="E370" t="s">
        <v>226</v>
      </c>
      <c r="F370" t="s">
        <v>901</v>
      </c>
      <c r="G370" s="1">
        <v>41085</v>
      </c>
      <c r="H370" t="s">
        <v>202</v>
      </c>
      <c r="I370">
        <v>34</v>
      </c>
      <c r="J370">
        <v>6.95</v>
      </c>
      <c r="K370">
        <v>0</v>
      </c>
      <c r="L370" s="139">
        <v>2000</v>
      </c>
      <c r="M370">
        <v>0</v>
      </c>
      <c r="N370">
        <f t="shared" si="35"/>
        <v>2000</v>
      </c>
      <c r="O370">
        <f t="shared" si="36"/>
        <v>13900</v>
      </c>
      <c r="P370" t="str">
        <f t="shared" si="37"/>
        <v>10014108531VME</v>
      </c>
      <c r="Q370" t="str">
        <f t="shared" si="38"/>
        <v>14108531VME</v>
      </c>
      <c r="R370" t="str">
        <f t="shared" si="39"/>
        <v>141085TDVME</v>
      </c>
      <c r="S370" t="str">
        <f t="shared" si="40"/>
        <v>100141085TDVME</v>
      </c>
      <c r="T370" t="str">
        <f t="shared" si="41"/>
        <v>0VME</v>
      </c>
    </row>
    <row r="371" spans="3:20" x14ac:dyDescent="0.2">
      <c r="C371">
        <v>1001</v>
      </c>
      <c r="D371" t="s">
        <v>199</v>
      </c>
      <c r="E371" t="s">
        <v>200</v>
      </c>
      <c r="F371" t="s">
        <v>527</v>
      </c>
      <c r="G371" s="1">
        <v>41085</v>
      </c>
      <c r="H371" t="s">
        <v>204</v>
      </c>
      <c r="I371">
        <v>34</v>
      </c>
      <c r="J371">
        <v>6.85</v>
      </c>
      <c r="K371">
        <v>147.44999999999999</v>
      </c>
      <c r="L371" s="139">
        <v>0</v>
      </c>
      <c r="M371">
        <v>0</v>
      </c>
      <c r="N371">
        <f t="shared" si="35"/>
        <v>147.44999999999999</v>
      </c>
      <c r="O371">
        <f t="shared" si="36"/>
        <v>1010.0324999999999</v>
      </c>
      <c r="P371" t="str">
        <f t="shared" si="37"/>
        <v>10014108530CME</v>
      </c>
      <c r="Q371" t="str">
        <f t="shared" si="38"/>
        <v>14108530CME</v>
      </c>
      <c r="R371" t="str">
        <f t="shared" si="39"/>
        <v>141085TDCME</v>
      </c>
      <c r="S371" t="str">
        <f t="shared" si="40"/>
        <v>100141085TDCME</v>
      </c>
      <c r="T371" t="str">
        <f t="shared" si="41"/>
        <v>0CME</v>
      </c>
    </row>
    <row r="372" spans="3:20" x14ac:dyDescent="0.2">
      <c r="C372">
        <v>1001</v>
      </c>
      <c r="D372" t="s">
        <v>199</v>
      </c>
      <c r="E372" t="s">
        <v>200</v>
      </c>
      <c r="F372" t="s">
        <v>528</v>
      </c>
      <c r="G372" s="1">
        <v>41085</v>
      </c>
      <c r="H372" t="s">
        <v>202</v>
      </c>
      <c r="I372">
        <v>34</v>
      </c>
      <c r="J372">
        <v>6.97</v>
      </c>
      <c r="K372">
        <v>0</v>
      </c>
      <c r="L372" s="139">
        <v>100</v>
      </c>
      <c r="M372">
        <v>0</v>
      </c>
      <c r="N372">
        <f t="shared" si="35"/>
        <v>100</v>
      </c>
      <c r="O372">
        <f t="shared" si="36"/>
        <v>697</v>
      </c>
      <c r="P372" t="str">
        <f t="shared" si="37"/>
        <v>10014108530VME</v>
      </c>
      <c r="Q372" t="str">
        <f t="shared" si="38"/>
        <v>14108530VME</v>
      </c>
      <c r="R372" t="str">
        <f t="shared" si="39"/>
        <v>141085TDVME</v>
      </c>
      <c r="S372" t="str">
        <f t="shared" si="40"/>
        <v>100141085TDVME</v>
      </c>
      <c r="T372" t="str">
        <f t="shared" si="41"/>
        <v>0VME</v>
      </c>
    </row>
    <row r="373" spans="3:20" x14ac:dyDescent="0.2">
      <c r="C373">
        <v>1001</v>
      </c>
      <c r="D373" t="s">
        <v>199</v>
      </c>
      <c r="E373" t="s">
        <v>200</v>
      </c>
      <c r="F373" t="s">
        <v>529</v>
      </c>
      <c r="G373" s="1">
        <v>41085</v>
      </c>
      <c r="H373" t="s">
        <v>202</v>
      </c>
      <c r="I373">
        <v>34</v>
      </c>
      <c r="J373">
        <v>6.97</v>
      </c>
      <c r="K373">
        <v>0</v>
      </c>
      <c r="L373" s="139">
        <v>200</v>
      </c>
      <c r="M373">
        <v>0</v>
      </c>
      <c r="N373">
        <f t="shared" si="35"/>
        <v>200</v>
      </c>
      <c r="O373">
        <f t="shared" si="36"/>
        <v>1394</v>
      </c>
      <c r="P373" t="str">
        <f t="shared" si="37"/>
        <v>10014108530VME</v>
      </c>
      <c r="Q373" t="str">
        <f t="shared" si="38"/>
        <v>14108530VME</v>
      </c>
      <c r="R373" t="str">
        <f t="shared" si="39"/>
        <v>141085TDVME</v>
      </c>
      <c r="S373" t="str">
        <f t="shared" si="40"/>
        <v>100141085TDVME</v>
      </c>
      <c r="T373" t="str">
        <f t="shared" si="41"/>
        <v>0VME</v>
      </c>
    </row>
    <row r="374" spans="3:20" x14ac:dyDescent="0.2">
      <c r="C374">
        <v>1001</v>
      </c>
      <c r="D374" t="s">
        <v>199</v>
      </c>
      <c r="E374" t="s">
        <v>200</v>
      </c>
      <c r="F374" t="s">
        <v>530</v>
      </c>
      <c r="G374" s="1">
        <v>41085</v>
      </c>
      <c r="H374" t="s">
        <v>202</v>
      </c>
      <c r="I374">
        <v>34</v>
      </c>
      <c r="J374">
        <v>6.97</v>
      </c>
      <c r="K374">
        <v>0</v>
      </c>
      <c r="L374" s="139">
        <v>530.41999999999996</v>
      </c>
      <c r="M374">
        <v>0</v>
      </c>
      <c r="N374">
        <f t="shared" si="35"/>
        <v>530.41999999999996</v>
      </c>
      <c r="O374">
        <f t="shared" si="36"/>
        <v>3697.0273999999995</v>
      </c>
      <c r="P374" t="str">
        <f t="shared" si="37"/>
        <v>10014108530VME</v>
      </c>
      <c r="Q374" t="str">
        <f t="shared" si="38"/>
        <v>14108530VME</v>
      </c>
      <c r="R374" t="str">
        <f t="shared" si="39"/>
        <v>141085TDVME</v>
      </c>
      <c r="S374" t="str">
        <f t="shared" si="40"/>
        <v>100141085TDVME</v>
      </c>
      <c r="T374" t="str">
        <f t="shared" si="41"/>
        <v>0VME</v>
      </c>
    </row>
    <row r="375" spans="3:20" x14ac:dyDescent="0.2">
      <c r="C375">
        <v>1001</v>
      </c>
      <c r="D375" t="s">
        <v>199</v>
      </c>
      <c r="E375" t="s">
        <v>200</v>
      </c>
      <c r="F375" t="s">
        <v>531</v>
      </c>
      <c r="G375" s="1">
        <v>41085</v>
      </c>
      <c r="H375" t="s">
        <v>204</v>
      </c>
      <c r="I375">
        <v>34</v>
      </c>
      <c r="J375">
        <v>6.85</v>
      </c>
      <c r="K375">
        <v>145.99</v>
      </c>
      <c r="L375" s="139">
        <v>0</v>
      </c>
      <c r="M375">
        <v>0</v>
      </c>
      <c r="N375">
        <f t="shared" si="35"/>
        <v>145.99</v>
      </c>
      <c r="O375">
        <f t="shared" si="36"/>
        <v>1000.0315000000001</v>
      </c>
      <c r="P375" t="str">
        <f t="shared" si="37"/>
        <v>10014108530CME</v>
      </c>
      <c r="Q375" t="str">
        <f t="shared" si="38"/>
        <v>14108530CME</v>
      </c>
      <c r="R375" t="str">
        <f t="shared" si="39"/>
        <v>141085TDCME</v>
      </c>
      <c r="S375" t="str">
        <f t="shared" si="40"/>
        <v>100141085TDCME</v>
      </c>
      <c r="T375" t="str">
        <f t="shared" si="41"/>
        <v>0CME</v>
      </c>
    </row>
    <row r="376" spans="3:20" x14ac:dyDescent="0.2">
      <c r="C376">
        <v>1001</v>
      </c>
      <c r="D376" t="s">
        <v>199</v>
      </c>
      <c r="E376" t="s">
        <v>200</v>
      </c>
      <c r="F376" t="s">
        <v>532</v>
      </c>
      <c r="G376" s="1">
        <v>41085</v>
      </c>
      <c r="H376" t="s">
        <v>204</v>
      </c>
      <c r="I376">
        <v>34</v>
      </c>
      <c r="J376">
        <v>6.85</v>
      </c>
      <c r="K376">
        <v>413.14</v>
      </c>
      <c r="L376" s="139">
        <v>0</v>
      </c>
      <c r="M376">
        <v>0</v>
      </c>
      <c r="N376">
        <f t="shared" si="35"/>
        <v>413.14</v>
      </c>
      <c r="O376">
        <f t="shared" si="36"/>
        <v>2830.0089999999996</v>
      </c>
      <c r="P376" t="str">
        <f t="shared" si="37"/>
        <v>10014108530CME</v>
      </c>
      <c r="Q376" t="str">
        <f t="shared" si="38"/>
        <v>14108530CME</v>
      </c>
      <c r="R376" t="str">
        <f t="shared" si="39"/>
        <v>141085TDCME</v>
      </c>
      <c r="S376" t="str">
        <f t="shared" si="40"/>
        <v>100141085TDCME</v>
      </c>
      <c r="T376" t="str">
        <f t="shared" si="41"/>
        <v>0CME</v>
      </c>
    </row>
    <row r="377" spans="3:20" x14ac:dyDescent="0.2">
      <c r="C377">
        <v>1001</v>
      </c>
      <c r="D377" t="s">
        <v>199</v>
      </c>
      <c r="E377" t="s">
        <v>200</v>
      </c>
      <c r="F377" t="s">
        <v>533</v>
      </c>
      <c r="G377" s="1">
        <v>41085</v>
      </c>
      <c r="H377" t="s">
        <v>204</v>
      </c>
      <c r="I377">
        <v>34</v>
      </c>
      <c r="J377">
        <v>6.85</v>
      </c>
      <c r="K377">
        <v>43.8</v>
      </c>
      <c r="L377" s="139">
        <v>0</v>
      </c>
      <c r="M377">
        <v>0</v>
      </c>
      <c r="N377">
        <f t="shared" si="35"/>
        <v>43.8</v>
      </c>
      <c r="O377">
        <f t="shared" si="36"/>
        <v>300.02999999999997</v>
      </c>
      <c r="P377" t="str">
        <f t="shared" si="37"/>
        <v>10014108530CME</v>
      </c>
      <c r="Q377" t="str">
        <f t="shared" si="38"/>
        <v>14108530CME</v>
      </c>
      <c r="R377" t="str">
        <f t="shared" si="39"/>
        <v>141085TDCME</v>
      </c>
      <c r="S377" t="str">
        <f t="shared" si="40"/>
        <v>100141085TDCME</v>
      </c>
      <c r="T377" t="str">
        <f t="shared" si="41"/>
        <v>0CME</v>
      </c>
    </row>
    <row r="378" spans="3:20" x14ac:dyDescent="0.2">
      <c r="C378">
        <v>1001</v>
      </c>
      <c r="D378" t="s">
        <v>199</v>
      </c>
      <c r="E378" t="s">
        <v>200</v>
      </c>
      <c r="F378" t="s">
        <v>534</v>
      </c>
      <c r="G378" s="1">
        <v>41085</v>
      </c>
      <c r="H378" t="s">
        <v>204</v>
      </c>
      <c r="I378">
        <v>34</v>
      </c>
      <c r="J378">
        <v>6.85</v>
      </c>
      <c r="K378">
        <v>46.72</v>
      </c>
      <c r="L378" s="139">
        <v>0</v>
      </c>
      <c r="M378">
        <v>0</v>
      </c>
      <c r="N378">
        <f t="shared" si="35"/>
        <v>46.72</v>
      </c>
      <c r="O378">
        <f t="shared" si="36"/>
        <v>320.03199999999998</v>
      </c>
      <c r="P378" t="str">
        <f t="shared" si="37"/>
        <v>10014108530CME</v>
      </c>
      <c r="Q378" t="str">
        <f t="shared" si="38"/>
        <v>14108530CME</v>
      </c>
      <c r="R378" t="str">
        <f t="shared" si="39"/>
        <v>141085TDCME</v>
      </c>
      <c r="S378" t="str">
        <f t="shared" si="40"/>
        <v>100141085TDCME</v>
      </c>
      <c r="T378" t="str">
        <f t="shared" si="41"/>
        <v>0CME</v>
      </c>
    </row>
    <row r="379" spans="3:20" x14ac:dyDescent="0.2">
      <c r="C379">
        <v>1001</v>
      </c>
      <c r="D379" t="s">
        <v>199</v>
      </c>
      <c r="E379" t="s">
        <v>200</v>
      </c>
      <c r="F379" t="s">
        <v>535</v>
      </c>
      <c r="G379" s="1">
        <v>41085</v>
      </c>
      <c r="H379" t="s">
        <v>204</v>
      </c>
      <c r="I379">
        <v>34</v>
      </c>
      <c r="J379">
        <v>6.85</v>
      </c>
      <c r="K379">
        <v>8.76</v>
      </c>
      <c r="L379" s="139">
        <v>0</v>
      </c>
      <c r="M379">
        <v>0</v>
      </c>
      <c r="N379">
        <f t="shared" si="35"/>
        <v>8.76</v>
      </c>
      <c r="O379">
        <f t="shared" si="36"/>
        <v>60.005999999999993</v>
      </c>
      <c r="P379" t="str">
        <f t="shared" si="37"/>
        <v>10014108530CME</v>
      </c>
      <c r="Q379" t="str">
        <f t="shared" si="38"/>
        <v>14108530CME</v>
      </c>
      <c r="R379" t="str">
        <f t="shared" si="39"/>
        <v>141085TDCME</v>
      </c>
      <c r="S379" t="str">
        <f t="shared" si="40"/>
        <v>100141085TDCME</v>
      </c>
      <c r="T379" t="str">
        <f t="shared" si="41"/>
        <v>0CME</v>
      </c>
    </row>
    <row r="380" spans="3:20" x14ac:dyDescent="0.2">
      <c r="C380">
        <v>1001</v>
      </c>
      <c r="D380" t="s">
        <v>199</v>
      </c>
      <c r="E380" t="s">
        <v>200</v>
      </c>
      <c r="F380" t="s">
        <v>536</v>
      </c>
      <c r="G380" s="1">
        <v>41085</v>
      </c>
      <c r="H380" t="s">
        <v>204</v>
      </c>
      <c r="I380">
        <v>34</v>
      </c>
      <c r="J380">
        <v>6.85</v>
      </c>
      <c r="K380">
        <v>118.24</v>
      </c>
      <c r="L380" s="139">
        <v>0</v>
      </c>
      <c r="M380">
        <v>0</v>
      </c>
      <c r="N380">
        <f t="shared" si="35"/>
        <v>118.24</v>
      </c>
      <c r="O380">
        <f t="shared" si="36"/>
        <v>809.94399999999996</v>
      </c>
      <c r="P380" t="str">
        <f t="shared" si="37"/>
        <v>10014108530CME</v>
      </c>
      <c r="Q380" t="str">
        <f t="shared" si="38"/>
        <v>14108530CME</v>
      </c>
      <c r="R380" t="str">
        <f t="shared" si="39"/>
        <v>141085TDCME</v>
      </c>
      <c r="S380" t="str">
        <f t="shared" si="40"/>
        <v>100141085TDCME</v>
      </c>
      <c r="T380" t="str">
        <f t="shared" si="41"/>
        <v>0CME</v>
      </c>
    </row>
    <row r="381" spans="3:20" x14ac:dyDescent="0.2">
      <c r="C381">
        <v>1001</v>
      </c>
      <c r="D381" t="s">
        <v>199</v>
      </c>
      <c r="E381" t="s">
        <v>200</v>
      </c>
      <c r="F381" t="s">
        <v>537</v>
      </c>
      <c r="G381" s="1">
        <v>41085</v>
      </c>
      <c r="H381" t="s">
        <v>204</v>
      </c>
      <c r="I381">
        <v>34</v>
      </c>
      <c r="J381">
        <v>6.85</v>
      </c>
      <c r="K381">
        <v>121.17</v>
      </c>
      <c r="L381" s="139">
        <v>0</v>
      </c>
      <c r="M381">
        <v>0</v>
      </c>
      <c r="N381">
        <f t="shared" si="35"/>
        <v>121.17</v>
      </c>
      <c r="O381">
        <f t="shared" si="36"/>
        <v>830.0145</v>
      </c>
      <c r="P381" t="str">
        <f t="shared" si="37"/>
        <v>10014108530CME</v>
      </c>
      <c r="Q381" t="str">
        <f t="shared" si="38"/>
        <v>14108530CME</v>
      </c>
      <c r="R381" t="str">
        <f t="shared" si="39"/>
        <v>141085TDCME</v>
      </c>
      <c r="S381" t="str">
        <f t="shared" si="40"/>
        <v>100141085TDCME</v>
      </c>
      <c r="T381" t="str">
        <f t="shared" si="41"/>
        <v>0CME</v>
      </c>
    </row>
    <row r="382" spans="3:20" x14ac:dyDescent="0.2">
      <c r="C382">
        <v>1001</v>
      </c>
      <c r="D382" t="s">
        <v>199</v>
      </c>
      <c r="E382" t="s">
        <v>200</v>
      </c>
      <c r="F382" t="s">
        <v>538</v>
      </c>
      <c r="G382" s="1">
        <v>41085</v>
      </c>
      <c r="H382" t="s">
        <v>204</v>
      </c>
      <c r="I382">
        <v>34</v>
      </c>
      <c r="J382">
        <v>6.85</v>
      </c>
      <c r="K382">
        <v>87.59</v>
      </c>
      <c r="L382" s="139">
        <v>0</v>
      </c>
      <c r="M382">
        <v>0</v>
      </c>
      <c r="N382">
        <f t="shared" si="35"/>
        <v>87.59</v>
      </c>
      <c r="O382">
        <f t="shared" si="36"/>
        <v>599.99149999999997</v>
      </c>
      <c r="P382" t="str">
        <f t="shared" si="37"/>
        <v>10014108530CME</v>
      </c>
      <c r="Q382" t="str">
        <f t="shared" si="38"/>
        <v>14108530CME</v>
      </c>
      <c r="R382" t="str">
        <f t="shared" si="39"/>
        <v>141085TDCME</v>
      </c>
      <c r="S382" t="str">
        <f t="shared" si="40"/>
        <v>100141085TDCME</v>
      </c>
      <c r="T382" t="str">
        <f t="shared" si="41"/>
        <v>0CME</v>
      </c>
    </row>
    <row r="383" spans="3:20" x14ac:dyDescent="0.2">
      <c r="C383">
        <v>1001</v>
      </c>
      <c r="D383" t="s">
        <v>199</v>
      </c>
      <c r="E383" t="s">
        <v>200</v>
      </c>
      <c r="F383" t="s">
        <v>539</v>
      </c>
      <c r="G383" s="1">
        <v>41085</v>
      </c>
      <c r="H383" t="s">
        <v>204</v>
      </c>
      <c r="I383">
        <v>34</v>
      </c>
      <c r="J383">
        <v>6.85</v>
      </c>
      <c r="K383">
        <v>14.6</v>
      </c>
      <c r="L383" s="139">
        <v>0</v>
      </c>
      <c r="M383">
        <v>0</v>
      </c>
      <c r="N383">
        <f t="shared" si="35"/>
        <v>14.6</v>
      </c>
      <c r="O383">
        <f t="shared" si="36"/>
        <v>100.00999999999999</v>
      </c>
      <c r="P383" t="str">
        <f t="shared" si="37"/>
        <v>10014108530CME</v>
      </c>
      <c r="Q383" t="str">
        <f t="shared" si="38"/>
        <v>14108530CME</v>
      </c>
      <c r="R383" t="str">
        <f t="shared" si="39"/>
        <v>141085TDCME</v>
      </c>
      <c r="S383" t="str">
        <f t="shared" si="40"/>
        <v>100141085TDCME</v>
      </c>
      <c r="T383" t="str">
        <f t="shared" si="41"/>
        <v>0CME</v>
      </c>
    </row>
    <row r="384" spans="3:20" x14ac:dyDescent="0.2">
      <c r="C384">
        <v>1001</v>
      </c>
      <c r="D384" t="s">
        <v>199</v>
      </c>
      <c r="E384" t="s">
        <v>200</v>
      </c>
      <c r="F384" t="s">
        <v>540</v>
      </c>
      <c r="G384" s="1">
        <v>41085</v>
      </c>
      <c r="H384" t="s">
        <v>204</v>
      </c>
      <c r="I384">
        <v>34</v>
      </c>
      <c r="J384">
        <v>6.85</v>
      </c>
      <c r="K384">
        <v>195.61</v>
      </c>
      <c r="L384" s="139">
        <v>0</v>
      </c>
      <c r="M384">
        <v>0</v>
      </c>
      <c r="N384">
        <f t="shared" si="35"/>
        <v>195.61</v>
      </c>
      <c r="O384">
        <f t="shared" si="36"/>
        <v>1339.9285</v>
      </c>
      <c r="P384" t="str">
        <f t="shared" si="37"/>
        <v>10014108530CME</v>
      </c>
      <c r="Q384" t="str">
        <f t="shared" si="38"/>
        <v>14108530CME</v>
      </c>
      <c r="R384" t="str">
        <f t="shared" si="39"/>
        <v>141085TDCME</v>
      </c>
      <c r="S384" t="str">
        <f t="shared" si="40"/>
        <v>100141085TDCME</v>
      </c>
      <c r="T384" t="str">
        <f t="shared" si="41"/>
        <v>0CME</v>
      </c>
    </row>
    <row r="385" spans="3:20" x14ac:dyDescent="0.2">
      <c r="C385">
        <v>1001</v>
      </c>
      <c r="D385" t="s">
        <v>199</v>
      </c>
      <c r="E385" t="s">
        <v>200</v>
      </c>
      <c r="F385" t="s">
        <v>541</v>
      </c>
      <c r="G385" s="1">
        <v>41085</v>
      </c>
      <c r="H385" t="s">
        <v>204</v>
      </c>
      <c r="I385">
        <v>34</v>
      </c>
      <c r="J385">
        <v>6.85</v>
      </c>
      <c r="K385">
        <v>437.96</v>
      </c>
      <c r="L385" s="139">
        <v>0</v>
      </c>
      <c r="M385">
        <v>0</v>
      </c>
      <c r="N385">
        <f t="shared" si="35"/>
        <v>437.96</v>
      </c>
      <c r="O385">
        <f t="shared" si="36"/>
        <v>3000.0259999999998</v>
      </c>
      <c r="P385" t="str">
        <f t="shared" si="37"/>
        <v>10014108530CME</v>
      </c>
      <c r="Q385" t="str">
        <f t="shared" si="38"/>
        <v>14108530CME</v>
      </c>
      <c r="R385" t="str">
        <f t="shared" si="39"/>
        <v>141085TDCME</v>
      </c>
      <c r="S385" t="str">
        <f t="shared" si="40"/>
        <v>100141085TDCME</v>
      </c>
      <c r="T385" t="str">
        <f t="shared" si="41"/>
        <v>0CME</v>
      </c>
    </row>
    <row r="386" spans="3:20" x14ac:dyDescent="0.2">
      <c r="C386">
        <v>1001</v>
      </c>
      <c r="D386" t="s">
        <v>199</v>
      </c>
      <c r="E386" t="s">
        <v>200</v>
      </c>
      <c r="F386" t="s">
        <v>542</v>
      </c>
      <c r="G386" s="1">
        <v>41085</v>
      </c>
      <c r="H386" t="s">
        <v>204</v>
      </c>
      <c r="I386">
        <v>34</v>
      </c>
      <c r="J386">
        <v>6.85</v>
      </c>
      <c r="K386">
        <v>145.97999999999999</v>
      </c>
      <c r="L386" s="139">
        <v>0</v>
      </c>
      <c r="M386">
        <v>0</v>
      </c>
      <c r="N386">
        <f t="shared" si="35"/>
        <v>145.97999999999999</v>
      </c>
      <c r="O386">
        <f t="shared" si="36"/>
        <v>999.96299999999985</v>
      </c>
      <c r="P386" t="str">
        <f t="shared" si="37"/>
        <v>10014108530CME</v>
      </c>
      <c r="Q386" t="str">
        <f t="shared" si="38"/>
        <v>14108530CME</v>
      </c>
      <c r="R386" t="str">
        <f t="shared" si="39"/>
        <v>141085TDCME</v>
      </c>
      <c r="S386" t="str">
        <f t="shared" si="40"/>
        <v>100141085TDCME</v>
      </c>
      <c r="T386" t="str">
        <f t="shared" si="41"/>
        <v>0CME</v>
      </c>
    </row>
    <row r="387" spans="3:20" x14ac:dyDescent="0.2">
      <c r="C387">
        <v>1001</v>
      </c>
      <c r="D387" t="s">
        <v>199</v>
      </c>
      <c r="E387" t="s">
        <v>200</v>
      </c>
      <c r="F387" t="s">
        <v>543</v>
      </c>
      <c r="G387" s="1">
        <v>41085</v>
      </c>
      <c r="H387" t="s">
        <v>204</v>
      </c>
      <c r="I387">
        <v>34</v>
      </c>
      <c r="J387">
        <v>6.85</v>
      </c>
      <c r="K387">
        <v>1531.78</v>
      </c>
      <c r="L387" s="139">
        <v>0</v>
      </c>
      <c r="M387">
        <v>0</v>
      </c>
      <c r="N387">
        <f t="shared" si="35"/>
        <v>1531.78</v>
      </c>
      <c r="O387">
        <f t="shared" si="36"/>
        <v>10492.692999999999</v>
      </c>
      <c r="P387" t="str">
        <f t="shared" si="37"/>
        <v>10014108530CME</v>
      </c>
      <c r="Q387" t="str">
        <f t="shared" si="38"/>
        <v>14108530CME</v>
      </c>
      <c r="R387" t="str">
        <f t="shared" si="39"/>
        <v>141085TDCME</v>
      </c>
      <c r="S387" t="str">
        <f t="shared" si="40"/>
        <v>100141085TDCME</v>
      </c>
      <c r="T387" t="str">
        <f t="shared" si="41"/>
        <v>0CME</v>
      </c>
    </row>
    <row r="388" spans="3:20" x14ac:dyDescent="0.2">
      <c r="C388">
        <v>1001</v>
      </c>
      <c r="D388" t="s">
        <v>199</v>
      </c>
      <c r="E388" t="s">
        <v>200</v>
      </c>
      <c r="F388" t="s">
        <v>544</v>
      </c>
      <c r="G388" s="1">
        <v>41085</v>
      </c>
      <c r="H388" t="s">
        <v>202</v>
      </c>
      <c r="I388">
        <v>34</v>
      </c>
      <c r="J388">
        <v>6.97</v>
      </c>
      <c r="K388">
        <v>0</v>
      </c>
      <c r="L388" s="139">
        <v>100</v>
      </c>
      <c r="M388">
        <v>0</v>
      </c>
      <c r="N388">
        <f t="shared" si="35"/>
        <v>100</v>
      </c>
      <c r="O388">
        <f t="shared" si="36"/>
        <v>697</v>
      </c>
      <c r="P388" t="str">
        <f t="shared" si="37"/>
        <v>10014108530VME</v>
      </c>
      <c r="Q388" t="str">
        <f t="shared" si="38"/>
        <v>14108530VME</v>
      </c>
      <c r="R388" t="str">
        <f t="shared" si="39"/>
        <v>141085TDVME</v>
      </c>
      <c r="S388" t="str">
        <f t="shared" si="40"/>
        <v>100141085TDVME</v>
      </c>
      <c r="T388" t="str">
        <f t="shared" si="41"/>
        <v>0VME</v>
      </c>
    </row>
    <row r="389" spans="3:20" x14ac:dyDescent="0.2">
      <c r="C389">
        <v>1001</v>
      </c>
      <c r="D389" t="s">
        <v>199</v>
      </c>
      <c r="E389" t="s">
        <v>200</v>
      </c>
      <c r="F389" t="s">
        <v>545</v>
      </c>
      <c r="G389" s="1">
        <v>41085</v>
      </c>
      <c r="H389" t="s">
        <v>204</v>
      </c>
      <c r="I389">
        <v>34</v>
      </c>
      <c r="J389">
        <v>6.85</v>
      </c>
      <c r="K389">
        <v>51.09</v>
      </c>
      <c r="L389" s="139">
        <v>0</v>
      </c>
      <c r="M389">
        <v>0</v>
      </c>
      <c r="N389">
        <f t="shared" si="35"/>
        <v>51.09</v>
      </c>
      <c r="O389">
        <f t="shared" si="36"/>
        <v>349.9665</v>
      </c>
      <c r="P389" t="str">
        <f t="shared" si="37"/>
        <v>10014108530CME</v>
      </c>
      <c r="Q389" t="str">
        <f t="shared" si="38"/>
        <v>14108530CME</v>
      </c>
      <c r="R389" t="str">
        <f t="shared" si="39"/>
        <v>141085TDCME</v>
      </c>
      <c r="S389" t="str">
        <f t="shared" si="40"/>
        <v>100141085TDCME</v>
      </c>
      <c r="T389" t="str">
        <f t="shared" si="41"/>
        <v>0CME</v>
      </c>
    </row>
    <row r="390" spans="3:20" x14ac:dyDescent="0.2">
      <c r="C390">
        <v>1001</v>
      </c>
      <c r="D390" t="s">
        <v>199</v>
      </c>
      <c r="E390" t="s">
        <v>200</v>
      </c>
      <c r="F390" t="s">
        <v>546</v>
      </c>
      <c r="G390" s="1">
        <v>41085</v>
      </c>
      <c r="H390" t="s">
        <v>204</v>
      </c>
      <c r="I390">
        <v>34</v>
      </c>
      <c r="J390">
        <v>6.85</v>
      </c>
      <c r="K390">
        <v>291.97000000000003</v>
      </c>
      <c r="L390" s="139">
        <v>0</v>
      </c>
      <c r="M390">
        <v>0</v>
      </c>
      <c r="N390">
        <f t="shared" si="35"/>
        <v>291.97000000000003</v>
      </c>
      <c r="O390">
        <f t="shared" si="36"/>
        <v>1999.9945</v>
      </c>
      <c r="P390" t="str">
        <f t="shared" si="37"/>
        <v>10014108530CME</v>
      </c>
      <c r="Q390" t="str">
        <f t="shared" si="38"/>
        <v>14108530CME</v>
      </c>
      <c r="R390" t="str">
        <f t="shared" si="39"/>
        <v>141085TDCME</v>
      </c>
      <c r="S390" t="str">
        <f t="shared" si="40"/>
        <v>100141085TDCME</v>
      </c>
      <c r="T390" t="str">
        <f t="shared" si="41"/>
        <v>0CME</v>
      </c>
    </row>
    <row r="391" spans="3:20" x14ac:dyDescent="0.2">
      <c r="C391">
        <v>1001</v>
      </c>
      <c r="D391" t="s">
        <v>199</v>
      </c>
      <c r="E391" t="s">
        <v>200</v>
      </c>
      <c r="F391" t="s">
        <v>547</v>
      </c>
      <c r="G391" s="1">
        <v>41085</v>
      </c>
      <c r="H391" t="s">
        <v>204</v>
      </c>
      <c r="I391">
        <v>34</v>
      </c>
      <c r="J391">
        <v>6.85</v>
      </c>
      <c r="K391">
        <v>19720</v>
      </c>
      <c r="L391" s="139">
        <v>0</v>
      </c>
      <c r="M391">
        <v>0</v>
      </c>
      <c r="N391">
        <f t="shared" si="35"/>
        <v>19720</v>
      </c>
      <c r="O391">
        <f t="shared" si="36"/>
        <v>135082</v>
      </c>
      <c r="P391" t="str">
        <f t="shared" si="37"/>
        <v>10014108530CME</v>
      </c>
      <c r="Q391" t="str">
        <f t="shared" si="38"/>
        <v>14108530CME</v>
      </c>
      <c r="R391" t="str">
        <f t="shared" si="39"/>
        <v>141085TDCME</v>
      </c>
      <c r="S391" t="str">
        <f t="shared" si="40"/>
        <v>100141085TDCME</v>
      </c>
      <c r="T391" t="str">
        <f t="shared" si="41"/>
        <v>0CME</v>
      </c>
    </row>
    <row r="392" spans="3:20" x14ac:dyDescent="0.2">
      <c r="C392">
        <v>1001</v>
      </c>
      <c r="D392" t="s">
        <v>199</v>
      </c>
      <c r="E392" t="s">
        <v>200</v>
      </c>
      <c r="F392" t="s">
        <v>548</v>
      </c>
      <c r="G392" s="1">
        <v>41085</v>
      </c>
      <c r="H392" t="s">
        <v>204</v>
      </c>
      <c r="I392">
        <v>34</v>
      </c>
      <c r="J392">
        <v>6.85</v>
      </c>
      <c r="K392">
        <v>347.94</v>
      </c>
      <c r="L392" s="139">
        <v>0</v>
      </c>
      <c r="M392">
        <v>0</v>
      </c>
      <c r="N392">
        <f t="shared" ref="N392:N455" si="42">+L392+K392</f>
        <v>347.94</v>
      </c>
      <c r="O392">
        <f t="shared" ref="O392:O455" si="43">+N392*J392</f>
        <v>2383.3889999999997</v>
      </c>
      <c r="P392" t="str">
        <f t="shared" ref="P392:P455" si="44">+C392&amp;G392&amp;E392&amp;H392</f>
        <v>10014108530CME</v>
      </c>
      <c r="Q392" t="str">
        <f t="shared" ref="Q392:Q455" si="45">IF(C392=10001,"4"&amp;G392&amp;E392&amp;H392,LEFT(C392,1)&amp;G392&amp;E392&amp;H392)</f>
        <v>14108530CME</v>
      </c>
      <c r="R392" t="str">
        <f t="shared" ref="R392:R455" si="46">+LEFT(C392,1)&amp;G392&amp;IF(OR(E392="30",E392="31",E392="32"),"TD","")&amp;H392</f>
        <v>141085TDCME</v>
      </c>
      <c r="S392" t="str">
        <f t="shared" ref="S392:S455" si="47">C392&amp;G392&amp;IF(OR(E392="30",E392="31",E392="32"),"TD","")&amp;H392</f>
        <v>100141085TDCME</v>
      </c>
      <c r="T392" t="str">
        <f t="shared" ref="T392:T455" si="48">M392&amp;H392</f>
        <v>0CME</v>
      </c>
    </row>
    <row r="393" spans="3:20" x14ac:dyDescent="0.2">
      <c r="C393">
        <v>1001</v>
      </c>
      <c r="D393" t="s">
        <v>199</v>
      </c>
      <c r="E393" t="s">
        <v>200</v>
      </c>
      <c r="F393" t="s">
        <v>549</v>
      </c>
      <c r="G393" s="1">
        <v>41085</v>
      </c>
      <c r="H393" t="s">
        <v>202</v>
      </c>
      <c r="I393">
        <v>34</v>
      </c>
      <c r="J393">
        <v>6.97</v>
      </c>
      <c r="K393">
        <v>0</v>
      </c>
      <c r="L393" s="139">
        <v>320</v>
      </c>
      <c r="M393">
        <v>0</v>
      </c>
      <c r="N393">
        <f t="shared" si="42"/>
        <v>320</v>
      </c>
      <c r="O393">
        <f t="shared" si="43"/>
        <v>2230.4</v>
      </c>
      <c r="P393" t="str">
        <f t="shared" si="44"/>
        <v>10014108530VME</v>
      </c>
      <c r="Q393" t="str">
        <f t="shared" si="45"/>
        <v>14108530VME</v>
      </c>
      <c r="R393" t="str">
        <f t="shared" si="46"/>
        <v>141085TDVME</v>
      </c>
      <c r="S393" t="str">
        <f t="shared" si="47"/>
        <v>100141085TDVME</v>
      </c>
      <c r="T393" t="str">
        <f t="shared" si="48"/>
        <v>0VME</v>
      </c>
    </row>
    <row r="394" spans="3:20" x14ac:dyDescent="0.2">
      <c r="C394">
        <v>1001</v>
      </c>
      <c r="D394" t="s">
        <v>199</v>
      </c>
      <c r="E394" t="s">
        <v>200</v>
      </c>
      <c r="F394" t="s">
        <v>779</v>
      </c>
      <c r="G394" s="1">
        <v>41085</v>
      </c>
      <c r="H394" t="s">
        <v>204</v>
      </c>
      <c r="I394">
        <v>34</v>
      </c>
      <c r="J394">
        <v>6.85</v>
      </c>
      <c r="K394">
        <v>2.04</v>
      </c>
      <c r="L394" s="139">
        <v>0</v>
      </c>
      <c r="M394">
        <v>0</v>
      </c>
      <c r="N394">
        <f t="shared" si="42"/>
        <v>2.04</v>
      </c>
      <c r="O394">
        <f t="shared" si="43"/>
        <v>13.974</v>
      </c>
      <c r="P394" t="str">
        <f t="shared" si="44"/>
        <v>10014108530CME</v>
      </c>
      <c r="Q394" t="str">
        <f t="shared" si="45"/>
        <v>14108530CME</v>
      </c>
      <c r="R394" t="str">
        <f t="shared" si="46"/>
        <v>141085TDCME</v>
      </c>
      <c r="S394" t="str">
        <f t="shared" si="47"/>
        <v>100141085TDCME</v>
      </c>
      <c r="T394" t="str">
        <f t="shared" si="48"/>
        <v>0CME</v>
      </c>
    </row>
    <row r="395" spans="3:20" x14ac:dyDescent="0.2">
      <c r="C395">
        <v>1001</v>
      </c>
      <c r="D395" t="s">
        <v>199</v>
      </c>
      <c r="E395" t="s">
        <v>200</v>
      </c>
      <c r="F395" t="s">
        <v>550</v>
      </c>
      <c r="G395" s="1">
        <v>41085</v>
      </c>
      <c r="H395" t="s">
        <v>202</v>
      </c>
      <c r="I395">
        <v>34</v>
      </c>
      <c r="J395">
        <v>6.97</v>
      </c>
      <c r="K395">
        <v>0</v>
      </c>
      <c r="L395" s="139">
        <v>11684.62</v>
      </c>
      <c r="M395">
        <v>0</v>
      </c>
      <c r="N395">
        <f t="shared" si="42"/>
        <v>11684.62</v>
      </c>
      <c r="O395">
        <f t="shared" si="43"/>
        <v>81441.801399999997</v>
      </c>
      <c r="P395" t="str">
        <f t="shared" si="44"/>
        <v>10014108530VME</v>
      </c>
      <c r="Q395" t="str">
        <f t="shared" si="45"/>
        <v>14108530VME</v>
      </c>
      <c r="R395" t="str">
        <f t="shared" si="46"/>
        <v>141085TDVME</v>
      </c>
      <c r="S395" t="str">
        <f t="shared" si="47"/>
        <v>100141085TDVME</v>
      </c>
      <c r="T395" t="str">
        <f t="shared" si="48"/>
        <v>0VME</v>
      </c>
    </row>
    <row r="396" spans="3:20" x14ac:dyDescent="0.2">
      <c r="C396">
        <v>1001</v>
      </c>
      <c r="D396" t="s">
        <v>199</v>
      </c>
      <c r="E396" t="s">
        <v>200</v>
      </c>
      <c r="F396" t="s">
        <v>551</v>
      </c>
      <c r="G396" s="1">
        <v>41085</v>
      </c>
      <c r="H396" t="s">
        <v>202</v>
      </c>
      <c r="I396">
        <v>34</v>
      </c>
      <c r="J396">
        <v>6.97</v>
      </c>
      <c r="K396">
        <v>0</v>
      </c>
      <c r="L396" s="139">
        <v>12738.63</v>
      </c>
      <c r="M396">
        <v>0</v>
      </c>
      <c r="N396">
        <f t="shared" si="42"/>
        <v>12738.63</v>
      </c>
      <c r="O396">
        <f t="shared" si="43"/>
        <v>88788.251099999994</v>
      </c>
      <c r="P396" t="str">
        <f t="shared" si="44"/>
        <v>10014108530VME</v>
      </c>
      <c r="Q396" t="str">
        <f t="shared" si="45"/>
        <v>14108530VME</v>
      </c>
      <c r="R396" t="str">
        <f t="shared" si="46"/>
        <v>141085TDVME</v>
      </c>
      <c r="S396" t="str">
        <f t="shared" si="47"/>
        <v>100141085TDVME</v>
      </c>
      <c r="T396" t="str">
        <f t="shared" si="48"/>
        <v>0VME</v>
      </c>
    </row>
    <row r="397" spans="3:20" x14ac:dyDescent="0.2">
      <c r="C397">
        <v>1001</v>
      </c>
      <c r="D397" t="s">
        <v>199</v>
      </c>
      <c r="E397" t="s">
        <v>200</v>
      </c>
      <c r="F397" t="s">
        <v>552</v>
      </c>
      <c r="G397" s="1">
        <v>41085</v>
      </c>
      <c r="H397" t="s">
        <v>202</v>
      </c>
      <c r="I397">
        <v>34</v>
      </c>
      <c r="J397">
        <v>6.97</v>
      </c>
      <c r="K397">
        <v>0</v>
      </c>
      <c r="L397" s="139">
        <v>1000</v>
      </c>
      <c r="M397">
        <v>0</v>
      </c>
      <c r="N397">
        <f t="shared" si="42"/>
        <v>1000</v>
      </c>
      <c r="O397">
        <f t="shared" si="43"/>
        <v>6970</v>
      </c>
      <c r="P397" t="str">
        <f t="shared" si="44"/>
        <v>10014108530VME</v>
      </c>
      <c r="Q397" t="str">
        <f t="shared" si="45"/>
        <v>14108530VME</v>
      </c>
      <c r="R397" t="str">
        <f t="shared" si="46"/>
        <v>141085TDVME</v>
      </c>
      <c r="S397" t="str">
        <f t="shared" si="47"/>
        <v>100141085TDVME</v>
      </c>
      <c r="T397" t="str">
        <f t="shared" si="48"/>
        <v>0VME</v>
      </c>
    </row>
    <row r="398" spans="3:20" x14ac:dyDescent="0.2">
      <c r="C398">
        <v>1001</v>
      </c>
      <c r="D398" t="s">
        <v>199</v>
      </c>
      <c r="E398" t="s">
        <v>200</v>
      </c>
      <c r="F398" t="s">
        <v>553</v>
      </c>
      <c r="G398" s="1">
        <v>41085</v>
      </c>
      <c r="H398" t="s">
        <v>204</v>
      </c>
      <c r="I398">
        <v>34</v>
      </c>
      <c r="J398">
        <v>6.85</v>
      </c>
      <c r="K398">
        <v>218.97</v>
      </c>
      <c r="L398" s="139">
        <v>0</v>
      </c>
      <c r="M398">
        <v>0</v>
      </c>
      <c r="N398">
        <f t="shared" si="42"/>
        <v>218.97</v>
      </c>
      <c r="O398">
        <f t="shared" si="43"/>
        <v>1499.9444999999998</v>
      </c>
      <c r="P398" t="str">
        <f t="shared" si="44"/>
        <v>10014108530CME</v>
      </c>
      <c r="Q398" t="str">
        <f t="shared" si="45"/>
        <v>14108530CME</v>
      </c>
      <c r="R398" t="str">
        <f t="shared" si="46"/>
        <v>141085TDCME</v>
      </c>
      <c r="S398" t="str">
        <f t="shared" si="47"/>
        <v>100141085TDCME</v>
      </c>
      <c r="T398" t="str">
        <f t="shared" si="48"/>
        <v>0CME</v>
      </c>
    </row>
    <row r="399" spans="3:20" x14ac:dyDescent="0.2">
      <c r="C399">
        <v>1001</v>
      </c>
      <c r="D399" t="s">
        <v>199</v>
      </c>
      <c r="E399" t="s">
        <v>200</v>
      </c>
      <c r="F399" t="s">
        <v>554</v>
      </c>
      <c r="G399" s="1">
        <v>41085</v>
      </c>
      <c r="H399" t="s">
        <v>204</v>
      </c>
      <c r="I399">
        <v>34</v>
      </c>
      <c r="J399">
        <v>6.85</v>
      </c>
      <c r="K399">
        <v>1949.53</v>
      </c>
      <c r="L399" s="139">
        <v>0</v>
      </c>
      <c r="M399">
        <v>0</v>
      </c>
      <c r="N399">
        <f t="shared" si="42"/>
        <v>1949.53</v>
      </c>
      <c r="O399">
        <f t="shared" si="43"/>
        <v>13354.280499999999</v>
      </c>
      <c r="P399" t="str">
        <f t="shared" si="44"/>
        <v>10014108530CME</v>
      </c>
      <c r="Q399" t="str">
        <f t="shared" si="45"/>
        <v>14108530CME</v>
      </c>
      <c r="R399" t="str">
        <f t="shared" si="46"/>
        <v>141085TDCME</v>
      </c>
      <c r="S399" t="str">
        <f t="shared" si="47"/>
        <v>100141085TDCME</v>
      </c>
      <c r="T399" t="str">
        <f t="shared" si="48"/>
        <v>0CME</v>
      </c>
    </row>
    <row r="400" spans="3:20" x14ac:dyDescent="0.2">
      <c r="C400">
        <v>1001</v>
      </c>
      <c r="D400" t="s">
        <v>199</v>
      </c>
      <c r="E400" t="s">
        <v>200</v>
      </c>
      <c r="F400" t="s">
        <v>555</v>
      </c>
      <c r="G400" s="1">
        <v>41085</v>
      </c>
      <c r="H400" t="s">
        <v>204</v>
      </c>
      <c r="I400">
        <v>34</v>
      </c>
      <c r="J400">
        <v>6.85</v>
      </c>
      <c r="K400">
        <v>52.34</v>
      </c>
      <c r="L400" s="139">
        <v>0</v>
      </c>
      <c r="M400">
        <v>0</v>
      </c>
      <c r="N400">
        <f t="shared" si="42"/>
        <v>52.34</v>
      </c>
      <c r="O400">
        <f t="shared" si="43"/>
        <v>358.529</v>
      </c>
      <c r="P400" t="str">
        <f t="shared" si="44"/>
        <v>10014108530CME</v>
      </c>
      <c r="Q400" t="str">
        <f t="shared" si="45"/>
        <v>14108530CME</v>
      </c>
      <c r="R400" t="str">
        <f t="shared" si="46"/>
        <v>141085TDCME</v>
      </c>
      <c r="S400" t="str">
        <f t="shared" si="47"/>
        <v>100141085TDCME</v>
      </c>
      <c r="T400" t="str">
        <f t="shared" si="48"/>
        <v>0CME</v>
      </c>
    </row>
    <row r="401" spans="3:20" x14ac:dyDescent="0.2">
      <c r="C401">
        <v>1001</v>
      </c>
      <c r="D401" t="s">
        <v>199</v>
      </c>
      <c r="E401" t="s">
        <v>200</v>
      </c>
      <c r="F401" t="s">
        <v>556</v>
      </c>
      <c r="G401" s="1">
        <v>41085</v>
      </c>
      <c r="H401" t="s">
        <v>204</v>
      </c>
      <c r="I401">
        <v>34</v>
      </c>
      <c r="J401">
        <v>6.85</v>
      </c>
      <c r="K401">
        <v>685.78</v>
      </c>
      <c r="L401" s="139">
        <v>0</v>
      </c>
      <c r="M401">
        <v>0</v>
      </c>
      <c r="N401">
        <f t="shared" si="42"/>
        <v>685.78</v>
      </c>
      <c r="O401">
        <f t="shared" si="43"/>
        <v>4697.5929999999998</v>
      </c>
      <c r="P401" t="str">
        <f t="shared" si="44"/>
        <v>10014108530CME</v>
      </c>
      <c r="Q401" t="str">
        <f t="shared" si="45"/>
        <v>14108530CME</v>
      </c>
      <c r="R401" t="str">
        <f t="shared" si="46"/>
        <v>141085TDCME</v>
      </c>
      <c r="S401" t="str">
        <f t="shared" si="47"/>
        <v>100141085TDCME</v>
      </c>
      <c r="T401" t="str">
        <f t="shared" si="48"/>
        <v>0CME</v>
      </c>
    </row>
    <row r="402" spans="3:20" x14ac:dyDescent="0.2">
      <c r="C402">
        <v>1001</v>
      </c>
      <c r="D402" t="s">
        <v>199</v>
      </c>
      <c r="E402" t="s">
        <v>200</v>
      </c>
      <c r="F402" t="s">
        <v>842</v>
      </c>
      <c r="G402" s="1">
        <v>41085</v>
      </c>
      <c r="H402" t="s">
        <v>204</v>
      </c>
      <c r="I402">
        <v>34</v>
      </c>
      <c r="J402">
        <v>6.85</v>
      </c>
      <c r="K402">
        <v>218.97</v>
      </c>
      <c r="L402" s="139">
        <v>0</v>
      </c>
      <c r="M402">
        <v>0</v>
      </c>
      <c r="N402">
        <f t="shared" si="42"/>
        <v>218.97</v>
      </c>
      <c r="O402">
        <f t="shared" si="43"/>
        <v>1499.9444999999998</v>
      </c>
      <c r="P402" t="str">
        <f t="shared" si="44"/>
        <v>10014108530CME</v>
      </c>
      <c r="Q402" t="str">
        <f t="shared" si="45"/>
        <v>14108530CME</v>
      </c>
      <c r="R402" t="str">
        <f t="shared" si="46"/>
        <v>141085TDCME</v>
      </c>
      <c r="S402" t="str">
        <f t="shared" si="47"/>
        <v>100141085TDCME</v>
      </c>
      <c r="T402" t="str">
        <f t="shared" si="48"/>
        <v>0CME</v>
      </c>
    </row>
    <row r="403" spans="3:20" x14ac:dyDescent="0.2">
      <c r="C403">
        <v>1001</v>
      </c>
      <c r="D403" t="s">
        <v>199</v>
      </c>
      <c r="E403" t="s">
        <v>200</v>
      </c>
      <c r="F403" t="s">
        <v>557</v>
      </c>
      <c r="G403" s="1">
        <v>41085</v>
      </c>
      <c r="H403" t="s">
        <v>202</v>
      </c>
      <c r="I403">
        <v>34</v>
      </c>
      <c r="J403">
        <v>6.97</v>
      </c>
      <c r="K403">
        <v>0</v>
      </c>
      <c r="L403" s="139">
        <v>48</v>
      </c>
      <c r="M403">
        <v>0</v>
      </c>
      <c r="N403">
        <f t="shared" si="42"/>
        <v>48</v>
      </c>
      <c r="O403">
        <f t="shared" si="43"/>
        <v>334.56</v>
      </c>
      <c r="P403" t="str">
        <f t="shared" si="44"/>
        <v>10014108530VME</v>
      </c>
      <c r="Q403" t="str">
        <f t="shared" si="45"/>
        <v>14108530VME</v>
      </c>
      <c r="R403" t="str">
        <f t="shared" si="46"/>
        <v>141085TDVME</v>
      </c>
      <c r="S403" t="str">
        <f t="shared" si="47"/>
        <v>100141085TDVME</v>
      </c>
      <c r="T403" t="str">
        <f t="shared" si="48"/>
        <v>0VME</v>
      </c>
    </row>
    <row r="404" spans="3:20" x14ac:dyDescent="0.2">
      <c r="C404">
        <v>1001</v>
      </c>
      <c r="D404" t="s">
        <v>199</v>
      </c>
      <c r="E404" t="s">
        <v>200</v>
      </c>
      <c r="F404" t="s">
        <v>558</v>
      </c>
      <c r="G404" s="1">
        <v>41085</v>
      </c>
      <c r="H404" t="s">
        <v>204</v>
      </c>
      <c r="I404">
        <v>34</v>
      </c>
      <c r="J404">
        <v>6.85</v>
      </c>
      <c r="K404">
        <v>36.5</v>
      </c>
      <c r="L404" s="139">
        <v>0</v>
      </c>
      <c r="M404">
        <v>0</v>
      </c>
      <c r="N404">
        <f t="shared" si="42"/>
        <v>36.5</v>
      </c>
      <c r="O404">
        <f t="shared" si="43"/>
        <v>250.02499999999998</v>
      </c>
      <c r="P404" t="str">
        <f t="shared" si="44"/>
        <v>10014108530CME</v>
      </c>
      <c r="Q404" t="str">
        <f t="shared" si="45"/>
        <v>14108530CME</v>
      </c>
      <c r="R404" t="str">
        <f t="shared" si="46"/>
        <v>141085TDCME</v>
      </c>
      <c r="S404" t="str">
        <f t="shared" si="47"/>
        <v>100141085TDCME</v>
      </c>
      <c r="T404" t="str">
        <f t="shared" si="48"/>
        <v>0CME</v>
      </c>
    </row>
    <row r="405" spans="3:20" x14ac:dyDescent="0.2">
      <c r="C405">
        <v>1001</v>
      </c>
      <c r="D405" t="s">
        <v>199</v>
      </c>
      <c r="E405" t="s">
        <v>200</v>
      </c>
      <c r="F405" t="s">
        <v>559</v>
      </c>
      <c r="G405" s="1">
        <v>41085</v>
      </c>
      <c r="H405" t="s">
        <v>202</v>
      </c>
      <c r="I405">
        <v>34</v>
      </c>
      <c r="J405">
        <v>6.97</v>
      </c>
      <c r="K405">
        <v>0</v>
      </c>
      <c r="L405" s="139">
        <v>130</v>
      </c>
      <c r="M405">
        <v>0</v>
      </c>
      <c r="N405">
        <f t="shared" si="42"/>
        <v>130</v>
      </c>
      <c r="O405">
        <f t="shared" si="43"/>
        <v>906.1</v>
      </c>
      <c r="P405" t="str">
        <f t="shared" si="44"/>
        <v>10014108530VME</v>
      </c>
      <c r="Q405" t="str">
        <f t="shared" si="45"/>
        <v>14108530VME</v>
      </c>
      <c r="R405" t="str">
        <f t="shared" si="46"/>
        <v>141085TDVME</v>
      </c>
      <c r="S405" t="str">
        <f t="shared" si="47"/>
        <v>100141085TDVME</v>
      </c>
      <c r="T405" t="str">
        <f t="shared" si="48"/>
        <v>0VME</v>
      </c>
    </row>
    <row r="406" spans="3:20" x14ac:dyDescent="0.2">
      <c r="C406">
        <v>1001</v>
      </c>
      <c r="D406" t="s">
        <v>199</v>
      </c>
      <c r="E406" t="s">
        <v>200</v>
      </c>
      <c r="F406" t="s">
        <v>560</v>
      </c>
      <c r="G406" s="1">
        <v>41085</v>
      </c>
      <c r="H406" t="s">
        <v>204</v>
      </c>
      <c r="I406">
        <v>34</v>
      </c>
      <c r="J406">
        <v>6.85</v>
      </c>
      <c r="K406">
        <v>50.89</v>
      </c>
      <c r="L406" s="139">
        <v>0</v>
      </c>
      <c r="M406">
        <v>0</v>
      </c>
      <c r="N406">
        <f t="shared" si="42"/>
        <v>50.89</v>
      </c>
      <c r="O406">
        <f t="shared" si="43"/>
        <v>348.59649999999999</v>
      </c>
      <c r="P406" t="str">
        <f t="shared" si="44"/>
        <v>10014108530CME</v>
      </c>
      <c r="Q406" t="str">
        <f t="shared" si="45"/>
        <v>14108530CME</v>
      </c>
      <c r="R406" t="str">
        <f t="shared" si="46"/>
        <v>141085TDCME</v>
      </c>
      <c r="S406" t="str">
        <f t="shared" si="47"/>
        <v>100141085TDCME</v>
      </c>
      <c r="T406" t="str">
        <f t="shared" si="48"/>
        <v>0CME</v>
      </c>
    </row>
    <row r="407" spans="3:20" x14ac:dyDescent="0.2">
      <c r="C407">
        <v>1001</v>
      </c>
      <c r="D407" t="s">
        <v>199</v>
      </c>
      <c r="E407" t="s">
        <v>200</v>
      </c>
      <c r="F407" t="s">
        <v>561</v>
      </c>
      <c r="G407" s="1">
        <v>41085</v>
      </c>
      <c r="H407" t="s">
        <v>204</v>
      </c>
      <c r="I407">
        <v>34</v>
      </c>
      <c r="J407">
        <v>6.85</v>
      </c>
      <c r="K407">
        <v>49.56</v>
      </c>
      <c r="L407" s="139">
        <v>0</v>
      </c>
      <c r="M407">
        <v>0</v>
      </c>
      <c r="N407">
        <f t="shared" si="42"/>
        <v>49.56</v>
      </c>
      <c r="O407">
        <f t="shared" si="43"/>
        <v>339.48599999999999</v>
      </c>
      <c r="P407" t="str">
        <f t="shared" si="44"/>
        <v>10014108530CME</v>
      </c>
      <c r="Q407" t="str">
        <f t="shared" si="45"/>
        <v>14108530CME</v>
      </c>
      <c r="R407" t="str">
        <f t="shared" si="46"/>
        <v>141085TDCME</v>
      </c>
      <c r="S407" t="str">
        <f t="shared" si="47"/>
        <v>100141085TDCME</v>
      </c>
      <c r="T407" t="str">
        <f t="shared" si="48"/>
        <v>0CME</v>
      </c>
    </row>
    <row r="408" spans="3:20" x14ac:dyDescent="0.2">
      <c r="C408">
        <v>1001</v>
      </c>
      <c r="D408" t="s">
        <v>199</v>
      </c>
      <c r="E408" t="s">
        <v>200</v>
      </c>
      <c r="F408" t="s">
        <v>784</v>
      </c>
      <c r="G408" s="1">
        <v>41085</v>
      </c>
      <c r="H408" t="s">
        <v>204</v>
      </c>
      <c r="I408">
        <v>34</v>
      </c>
      <c r="J408">
        <v>6.85</v>
      </c>
      <c r="K408">
        <v>16970.11</v>
      </c>
      <c r="L408" s="139">
        <v>0</v>
      </c>
      <c r="M408">
        <v>0</v>
      </c>
      <c r="N408">
        <f t="shared" si="42"/>
        <v>16970.11</v>
      </c>
      <c r="O408">
        <f t="shared" si="43"/>
        <v>116245.25349999999</v>
      </c>
      <c r="P408" t="str">
        <f t="shared" si="44"/>
        <v>10014108530CME</v>
      </c>
      <c r="Q408" t="str">
        <f t="shared" si="45"/>
        <v>14108530CME</v>
      </c>
      <c r="R408" t="str">
        <f t="shared" si="46"/>
        <v>141085TDCME</v>
      </c>
      <c r="S408" t="str">
        <f t="shared" si="47"/>
        <v>100141085TDCME</v>
      </c>
      <c r="T408" t="str">
        <f t="shared" si="48"/>
        <v>0CME</v>
      </c>
    </row>
    <row r="409" spans="3:20" x14ac:dyDescent="0.2">
      <c r="C409">
        <v>1001</v>
      </c>
      <c r="D409" t="s">
        <v>199</v>
      </c>
      <c r="E409" t="s">
        <v>200</v>
      </c>
      <c r="F409" t="s">
        <v>562</v>
      </c>
      <c r="G409" s="1">
        <v>41085</v>
      </c>
      <c r="H409" t="s">
        <v>204</v>
      </c>
      <c r="I409">
        <v>34</v>
      </c>
      <c r="J409">
        <v>6.85</v>
      </c>
      <c r="K409">
        <v>1869.41</v>
      </c>
      <c r="L409" s="139">
        <v>0</v>
      </c>
      <c r="M409">
        <v>0</v>
      </c>
      <c r="N409">
        <f t="shared" si="42"/>
        <v>1869.41</v>
      </c>
      <c r="O409">
        <f t="shared" si="43"/>
        <v>12805.458500000001</v>
      </c>
      <c r="P409" t="str">
        <f t="shared" si="44"/>
        <v>10014108530CME</v>
      </c>
      <c r="Q409" t="str">
        <f t="shared" si="45"/>
        <v>14108530CME</v>
      </c>
      <c r="R409" t="str">
        <f t="shared" si="46"/>
        <v>141085TDCME</v>
      </c>
      <c r="S409" t="str">
        <f t="shared" si="47"/>
        <v>100141085TDCME</v>
      </c>
      <c r="T409" t="str">
        <f t="shared" si="48"/>
        <v>0CME</v>
      </c>
    </row>
    <row r="410" spans="3:20" x14ac:dyDescent="0.2">
      <c r="C410">
        <v>1001</v>
      </c>
      <c r="D410" t="s">
        <v>199</v>
      </c>
      <c r="E410" t="s">
        <v>200</v>
      </c>
      <c r="F410" t="s">
        <v>563</v>
      </c>
      <c r="G410" s="1">
        <v>41085</v>
      </c>
      <c r="H410" t="s">
        <v>204</v>
      </c>
      <c r="I410">
        <v>34</v>
      </c>
      <c r="J410">
        <v>6.85</v>
      </c>
      <c r="K410">
        <v>87.59</v>
      </c>
      <c r="L410" s="139">
        <v>0</v>
      </c>
      <c r="M410">
        <v>0</v>
      </c>
      <c r="N410">
        <f t="shared" si="42"/>
        <v>87.59</v>
      </c>
      <c r="O410">
        <f t="shared" si="43"/>
        <v>599.99149999999997</v>
      </c>
      <c r="P410" t="str">
        <f t="shared" si="44"/>
        <v>10014108530CME</v>
      </c>
      <c r="Q410" t="str">
        <f t="shared" si="45"/>
        <v>14108530CME</v>
      </c>
      <c r="R410" t="str">
        <f t="shared" si="46"/>
        <v>141085TDCME</v>
      </c>
      <c r="S410" t="str">
        <f t="shared" si="47"/>
        <v>100141085TDCME</v>
      </c>
      <c r="T410" t="str">
        <f t="shared" si="48"/>
        <v>0CME</v>
      </c>
    </row>
    <row r="411" spans="3:20" x14ac:dyDescent="0.2">
      <c r="C411">
        <v>1001</v>
      </c>
      <c r="D411" t="s">
        <v>199</v>
      </c>
      <c r="E411" t="s">
        <v>200</v>
      </c>
      <c r="F411" t="s">
        <v>564</v>
      </c>
      <c r="G411" s="1">
        <v>41085</v>
      </c>
      <c r="H411" t="s">
        <v>204</v>
      </c>
      <c r="I411">
        <v>34</v>
      </c>
      <c r="J411">
        <v>6.85</v>
      </c>
      <c r="K411">
        <v>203.52</v>
      </c>
      <c r="L411" s="139">
        <v>0</v>
      </c>
      <c r="M411">
        <v>0</v>
      </c>
      <c r="N411">
        <f t="shared" si="42"/>
        <v>203.52</v>
      </c>
      <c r="O411">
        <f t="shared" si="43"/>
        <v>1394.1120000000001</v>
      </c>
      <c r="P411" t="str">
        <f t="shared" si="44"/>
        <v>10014108530CME</v>
      </c>
      <c r="Q411" t="str">
        <f t="shared" si="45"/>
        <v>14108530CME</v>
      </c>
      <c r="R411" t="str">
        <f t="shared" si="46"/>
        <v>141085TDCME</v>
      </c>
      <c r="S411" t="str">
        <f t="shared" si="47"/>
        <v>100141085TDCME</v>
      </c>
      <c r="T411" t="str">
        <f t="shared" si="48"/>
        <v>0CME</v>
      </c>
    </row>
    <row r="412" spans="3:20" x14ac:dyDescent="0.2">
      <c r="C412">
        <v>1001</v>
      </c>
      <c r="D412" t="s">
        <v>199</v>
      </c>
      <c r="E412" t="s">
        <v>200</v>
      </c>
      <c r="F412" t="s">
        <v>565</v>
      </c>
      <c r="G412" s="1">
        <v>41085</v>
      </c>
      <c r="H412" t="s">
        <v>204</v>
      </c>
      <c r="I412">
        <v>34</v>
      </c>
      <c r="J412">
        <v>6.85</v>
      </c>
      <c r="K412">
        <v>70.09</v>
      </c>
      <c r="L412" s="139">
        <v>0</v>
      </c>
      <c r="M412">
        <v>0</v>
      </c>
      <c r="N412">
        <f t="shared" si="42"/>
        <v>70.09</v>
      </c>
      <c r="O412">
        <f t="shared" si="43"/>
        <v>480.11649999999997</v>
      </c>
      <c r="P412" t="str">
        <f t="shared" si="44"/>
        <v>10014108530CME</v>
      </c>
      <c r="Q412" t="str">
        <f t="shared" si="45"/>
        <v>14108530CME</v>
      </c>
      <c r="R412" t="str">
        <f t="shared" si="46"/>
        <v>141085TDCME</v>
      </c>
      <c r="S412" t="str">
        <f t="shared" si="47"/>
        <v>100141085TDCME</v>
      </c>
      <c r="T412" t="str">
        <f t="shared" si="48"/>
        <v>0CME</v>
      </c>
    </row>
    <row r="413" spans="3:20" x14ac:dyDescent="0.2">
      <c r="C413">
        <v>1001</v>
      </c>
      <c r="D413" t="s">
        <v>199</v>
      </c>
      <c r="E413" t="s">
        <v>200</v>
      </c>
      <c r="F413" t="s">
        <v>566</v>
      </c>
      <c r="G413" s="1">
        <v>41085</v>
      </c>
      <c r="H413" t="s">
        <v>204</v>
      </c>
      <c r="I413">
        <v>34</v>
      </c>
      <c r="J413">
        <v>6.85</v>
      </c>
      <c r="K413">
        <v>51.09</v>
      </c>
      <c r="L413" s="139">
        <v>0</v>
      </c>
      <c r="M413">
        <v>0</v>
      </c>
      <c r="N413">
        <f t="shared" si="42"/>
        <v>51.09</v>
      </c>
      <c r="O413">
        <f t="shared" si="43"/>
        <v>349.9665</v>
      </c>
      <c r="P413" t="str">
        <f t="shared" si="44"/>
        <v>10014108530CME</v>
      </c>
      <c r="Q413" t="str">
        <f t="shared" si="45"/>
        <v>14108530CME</v>
      </c>
      <c r="R413" t="str">
        <f t="shared" si="46"/>
        <v>141085TDCME</v>
      </c>
      <c r="S413" t="str">
        <f t="shared" si="47"/>
        <v>100141085TDCME</v>
      </c>
      <c r="T413" t="str">
        <f t="shared" si="48"/>
        <v>0CME</v>
      </c>
    </row>
    <row r="414" spans="3:20" x14ac:dyDescent="0.2">
      <c r="C414">
        <v>1001</v>
      </c>
      <c r="D414" t="s">
        <v>199</v>
      </c>
      <c r="E414" t="s">
        <v>200</v>
      </c>
      <c r="F414" t="s">
        <v>567</v>
      </c>
      <c r="G414" s="1">
        <v>41085</v>
      </c>
      <c r="H414" t="s">
        <v>204</v>
      </c>
      <c r="I414">
        <v>34</v>
      </c>
      <c r="J414">
        <v>6.85</v>
      </c>
      <c r="K414">
        <v>145.99</v>
      </c>
      <c r="L414" s="139">
        <v>0</v>
      </c>
      <c r="M414">
        <v>0</v>
      </c>
      <c r="N414">
        <f t="shared" si="42"/>
        <v>145.99</v>
      </c>
      <c r="O414">
        <f t="shared" si="43"/>
        <v>1000.0315000000001</v>
      </c>
      <c r="P414" t="str">
        <f t="shared" si="44"/>
        <v>10014108530CME</v>
      </c>
      <c r="Q414" t="str">
        <f t="shared" si="45"/>
        <v>14108530CME</v>
      </c>
      <c r="R414" t="str">
        <f t="shared" si="46"/>
        <v>141085TDCME</v>
      </c>
      <c r="S414" t="str">
        <f t="shared" si="47"/>
        <v>100141085TDCME</v>
      </c>
      <c r="T414" t="str">
        <f t="shared" si="48"/>
        <v>0CME</v>
      </c>
    </row>
    <row r="415" spans="3:20" x14ac:dyDescent="0.2">
      <c r="C415">
        <v>1001</v>
      </c>
      <c r="D415" t="s">
        <v>199</v>
      </c>
      <c r="E415" t="s">
        <v>200</v>
      </c>
      <c r="F415" t="s">
        <v>568</v>
      </c>
      <c r="G415" s="1">
        <v>41085</v>
      </c>
      <c r="H415" t="s">
        <v>204</v>
      </c>
      <c r="I415">
        <v>34</v>
      </c>
      <c r="J415">
        <v>6.85</v>
      </c>
      <c r="K415">
        <v>20</v>
      </c>
      <c r="L415" s="139">
        <v>0</v>
      </c>
      <c r="M415">
        <v>0</v>
      </c>
      <c r="N415">
        <f t="shared" si="42"/>
        <v>20</v>
      </c>
      <c r="O415">
        <f t="shared" si="43"/>
        <v>137</v>
      </c>
      <c r="P415" t="str">
        <f t="shared" si="44"/>
        <v>10014108530CME</v>
      </c>
      <c r="Q415" t="str">
        <f t="shared" si="45"/>
        <v>14108530CME</v>
      </c>
      <c r="R415" t="str">
        <f t="shared" si="46"/>
        <v>141085TDCME</v>
      </c>
      <c r="S415" t="str">
        <f t="shared" si="47"/>
        <v>100141085TDCME</v>
      </c>
      <c r="T415" t="str">
        <f t="shared" si="48"/>
        <v>0CME</v>
      </c>
    </row>
    <row r="416" spans="3:20" x14ac:dyDescent="0.2">
      <c r="C416">
        <v>1001</v>
      </c>
      <c r="D416" t="s">
        <v>199</v>
      </c>
      <c r="E416" t="s">
        <v>200</v>
      </c>
      <c r="F416" t="s">
        <v>569</v>
      </c>
      <c r="G416" s="1">
        <v>41085</v>
      </c>
      <c r="H416" t="s">
        <v>202</v>
      </c>
      <c r="I416">
        <v>34</v>
      </c>
      <c r="J416">
        <v>6.97</v>
      </c>
      <c r="K416">
        <v>0</v>
      </c>
      <c r="L416" s="139">
        <v>4300</v>
      </c>
      <c r="M416">
        <v>0</v>
      </c>
      <c r="N416">
        <f t="shared" si="42"/>
        <v>4300</v>
      </c>
      <c r="O416">
        <f t="shared" si="43"/>
        <v>29971</v>
      </c>
      <c r="P416" t="str">
        <f t="shared" si="44"/>
        <v>10014108530VME</v>
      </c>
      <c r="Q416" t="str">
        <f t="shared" si="45"/>
        <v>14108530VME</v>
      </c>
      <c r="R416" t="str">
        <f t="shared" si="46"/>
        <v>141085TDVME</v>
      </c>
      <c r="S416" t="str">
        <f t="shared" si="47"/>
        <v>100141085TDVME</v>
      </c>
      <c r="T416" t="str">
        <f t="shared" si="48"/>
        <v>0VME</v>
      </c>
    </row>
    <row r="417" spans="3:20" x14ac:dyDescent="0.2">
      <c r="C417">
        <v>1001</v>
      </c>
      <c r="D417" t="s">
        <v>199</v>
      </c>
      <c r="E417" t="s">
        <v>200</v>
      </c>
      <c r="F417" t="s">
        <v>570</v>
      </c>
      <c r="G417" s="1">
        <v>41085</v>
      </c>
      <c r="H417" t="s">
        <v>204</v>
      </c>
      <c r="I417">
        <v>34</v>
      </c>
      <c r="J417">
        <v>6.85</v>
      </c>
      <c r="K417">
        <v>76.239999999999995</v>
      </c>
      <c r="L417" s="139">
        <v>0</v>
      </c>
      <c r="M417">
        <v>0</v>
      </c>
      <c r="N417">
        <f t="shared" si="42"/>
        <v>76.239999999999995</v>
      </c>
      <c r="O417">
        <f t="shared" si="43"/>
        <v>522.24399999999991</v>
      </c>
      <c r="P417" t="str">
        <f t="shared" si="44"/>
        <v>10014108530CME</v>
      </c>
      <c r="Q417" t="str">
        <f t="shared" si="45"/>
        <v>14108530CME</v>
      </c>
      <c r="R417" t="str">
        <f t="shared" si="46"/>
        <v>141085TDCME</v>
      </c>
      <c r="S417" t="str">
        <f t="shared" si="47"/>
        <v>100141085TDCME</v>
      </c>
      <c r="T417" t="str">
        <f t="shared" si="48"/>
        <v>0CME</v>
      </c>
    </row>
    <row r="418" spans="3:20" x14ac:dyDescent="0.2">
      <c r="C418">
        <v>1001</v>
      </c>
      <c r="D418" t="s">
        <v>199</v>
      </c>
      <c r="E418" t="s">
        <v>200</v>
      </c>
      <c r="F418" t="s">
        <v>571</v>
      </c>
      <c r="G418" s="1">
        <v>41085</v>
      </c>
      <c r="H418" t="s">
        <v>204</v>
      </c>
      <c r="I418">
        <v>34</v>
      </c>
      <c r="J418">
        <v>6.85</v>
      </c>
      <c r="K418">
        <v>17.399999999999999</v>
      </c>
      <c r="L418" s="139">
        <v>0</v>
      </c>
      <c r="M418">
        <v>0</v>
      </c>
      <c r="N418">
        <f t="shared" si="42"/>
        <v>17.399999999999999</v>
      </c>
      <c r="O418">
        <f t="shared" si="43"/>
        <v>119.18999999999998</v>
      </c>
      <c r="P418" t="str">
        <f t="shared" si="44"/>
        <v>10014108530CME</v>
      </c>
      <c r="Q418" t="str">
        <f t="shared" si="45"/>
        <v>14108530CME</v>
      </c>
      <c r="R418" t="str">
        <f t="shared" si="46"/>
        <v>141085TDCME</v>
      </c>
      <c r="S418" t="str">
        <f t="shared" si="47"/>
        <v>100141085TDCME</v>
      </c>
      <c r="T418" t="str">
        <f t="shared" si="48"/>
        <v>0CME</v>
      </c>
    </row>
    <row r="419" spans="3:20" x14ac:dyDescent="0.2">
      <c r="C419">
        <v>1001</v>
      </c>
      <c r="D419" t="s">
        <v>199</v>
      </c>
      <c r="E419" t="s">
        <v>200</v>
      </c>
      <c r="F419" t="s">
        <v>572</v>
      </c>
      <c r="G419" s="1">
        <v>41085</v>
      </c>
      <c r="H419" t="s">
        <v>202</v>
      </c>
      <c r="I419">
        <v>34</v>
      </c>
      <c r="J419">
        <v>6.97</v>
      </c>
      <c r="K419">
        <v>0</v>
      </c>
      <c r="L419" s="139">
        <v>200</v>
      </c>
      <c r="M419">
        <v>0</v>
      </c>
      <c r="N419">
        <f t="shared" si="42"/>
        <v>200</v>
      </c>
      <c r="O419">
        <f t="shared" si="43"/>
        <v>1394</v>
      </c>
      <c r="P419" t="str">
        <f t="shared" si="44"/>
        <v>10014108530VME</v>
      </c>
      <c r="Q419" t="str">
        <f t="shared" si="45"/>
        <v>14108530VME</v>
      </c>
      <c r="R419" t="str">
        <f t="shared" si="46"/>
        <v>141085TDVME</v>
      </c>
      <c r="S419" t="str">
        <f t="shared" si="47"/>
        <v>100141085TDVME</v>
      </c>
      <c r="T419" t="str">
        <f t="shared" si="48"/>
        <v>0VME</v>
      </c>
    </row>
    <row r="420" spans="3:20" x14ac:dyDescent="0.2">
      <c r="C420">
        <v>1001</v>
      </c>
      <c r="D420" t="s">
        <v>199</v>
      </c>
      <c r="E420" t="s">
        <v>200</v>
      </c>
      <c r="F420" t="s">
        <v>573</v>
      </c>
      <c r="G420" s="1">
        <v>41085</v>
      </c>
      <c r="H420" t="s">
        <v>202</v>
      </c>
      <c r="I420">
        <v>34</v>
      </c>
      <c r="J420">
        <v>6.97</v>
      </c>
      <c r="K420">
        <v>0</v>
      </c>
      <c r="L420" s="139">
        <v>200</v>
      </c>
      <c r="M420">
        <v>0</v>
      </c>
      <c r="N420">
        <f t="shared" si="42"/>
        <v>200</v>
      </c>
      <c r="O420">
        <f t="shared" si="43"/>
        <v>1394</v>
      </c>
      <c r="P420" t="str">
        <f t="shared" si="44"/>
        <v>10014108530VME</v>
      </c>
      <c r="Q420" t="str">
        <f t="shared" si="45"/>
        <v>14108530VME</v>
      </c>
      <c r="R420" t="str">
        <f t="shared" si="46"/>
        <v>141085TDVME</v>
      </c>
      <c r="S420" t="str">
        <f t="shared" si="47"/>
        <v>100141085TDVME</v>
      </c>
      <c r="T420" t="str">
        <f t="shared" si="48"/>
        <v>0VME</v>
      </c>
    </row>
    <row r="421" spans="3:20" x14ac:dyDescent="0.2">
      <c r="C421">
        <v>1001</v>
      </c>
      <c r="D421" t="s">
        <v>199</v>
      </c>
      <c r="E421" t="s">
        <v>200</v>
      </c>
      <c r="F421" t="s">
        <v>574</v>
      </c>
      <c r="G421" s="1">
        <v>41085</v>
      </c>
      <c r="H421" t="s">
        <v>202</v>
      </c>
      <c r="I421">
        <v>34</v>
      </c>
      <c r="J421">
        <v>6.97</v>
      </c>
      <c r="K421">
        <v>0</v>
      </c>
      <c r="L421" s="139">
        <v>20</v>
      </c>
      <c r="M421">
        <v>0</v>
      </c>
      <c r="N421">
        <f t="shared" si="42"/>
        <v>20</v>
      </c>
      <c r="O421">
        <f t="shared" si="43"/>
        <v>139.4</v>
      </c>
      <c r="P421" t="str">
        <f t="shared" si="44"/>
        <v>10014108530VME</v>
      </c>
      <c r="Q421" t="str">
        <f t="shared" si="45"/>
        <v>14108530VME</v>
      </c>
      <c r="R421" t="str">
        <f t="shared" si="46"/>
        <v>141085TDVME</v>
      </c>
      <c r="S421" t="str">
        <f t="shared" si="47"/>
        <v>100141085TDVME</v>
      </c>
      <c r="T421" t="str">
        <f t="shared" si="48"/>
        <v>0VME</v>
      </c>
    </row>
    <row r="422" spans="3:20" x14ac:dyDescent="0.2">
      <c r="C422">
        <v>1001</v>
      </c>
      <c r="D422" t="s">
        <v>199</v>
      </c>
      <c r="E422" t="s">
        <v>200</v>
      </c>
      <c r="F422" t="s">
        <v>575</v>
      </c>
      <c r="G422" s="1">
        <v>41085</v>
      </c>
      <c r="H422" t="s">
        <v>202</v>
      </c>
      <c r="I422">
        <v>34</v>
      </c>
      <c r="J422">
        <v>6.97</v>
      </c>
      <c r="K422">
        <v>0</v>
      </c>
      <c r="L422" s="139">
        <v>366.74</v>
      </c>
      <c r="M422">
        <v>0</v>
      </c>
      <c r="N422">
        <f t="shared" si="42"/>
        <v>366.74</v>
      </c>
      <c r="O422">
        <f t="shared" si="43"/>
        <v>2556.1777999999999</v>
      </c>
      <c r="P422" t="str">
        <f t="shared" si="44"/>
        <v>10014108530VME</v>
      </c>
      <c r="Q422" t="str">
        <f t="shared" si="45"/>
        <v>14108530VME</v>
      </c>
      <c r="R422" t="str">
        <f t="shared" si="46"/>
        <v>141085TDVME</v>
      </c>
      <c r="S422" t="str">
        <f t="shared" si="47"/>
        <v>100141085TDVME</v>
      </c>
      <c r="T422" t="str">
        <f t="shared" si="48"/>
        <v>0VME</v>
      </c>
    </row>
    <row r="423" spans="3:20" x14ac:dyDescent="0.2">
      <c r="C423">
        <v>1001</v>
      </c>
      <c r="D423" t="s">
        <v>199</v>
      </c>
      <c r="E423" t="s">
        <v>200</v>
      </c>
      <c r="F423" t="s">
        <v>576</v>
      </c>
      <c r="G423" s="1">
        <v>41085</v>
      </c>
      <c r="H423" t="s">
        <v>202</v>
      </c>
      <c r="I423">
        <v>34</v>
      </c>
      <c r="J423">
        <v>6.97</v>
      </c>
      <c r="K423">
        <v>0</v>
      </c>
      <c r="L423" s="139">
        <v>1002.8</v>
      </c>
      <c r="M423">
        <v>0</v>
      </c>
      <c r="N423">
        <f t="shared" si="42"/>
        <v>1002.8</v>
      </c>
      <c r="O423">
        <f t="shared" si="43"/>
        <v>6989.5159999999996</v>
      </c>
      <c r="P423" t="str">
        <f t="shared" si="44"/>
        <v>10014108530VME</v>
      </c>
      <c r="Q423" t="str">
        <f t="shared" si="45"/>
        <v>14108530VME</v>
      </c>
      <c r="R423" t="str">
        <f t="shared" si="46"/>
        <v>141085TDVME</v>
      </c>
      <c r="S423" t="str">
        <f t="shared" si="47"/>
        <v>100141085TDVME</v>
      </c>
      <c r="T423" t="str">
        <f t="shared" si="48"/>
        <v>0VME</v>
      </c>
    </row>
    <row r="424" spans="3:20" x14ac:dyDescent="0.2">
      <c r="C424">
        <v>1001</v>
      </c>
      <c r="D424" t="s">
        <v>199</v>
      </c>
      <c r="E424" t="s">
        <v>200</v>
      </c>
      <c r="F424" t="s">
        <v>577</v>
      </c>
      <c r="G424" s="1">
        <v>41085</v>
      </c>
      <c r="H424" t="s">
        <v>202</v>
      </c>
      <c r="I424">
        <v>34</v>
      </c>
      <c r="J424">
        <v>6.97</v>
      </c>
      <c r="K424">
        <v>0</v>
      </c>
      <c r="L424" s="139">
        <v>20</v>
      </c>
      <c r="M424">
        <v>0</v>
      </c>
      <c r="N424">
        <f t="shared" si="42"/>
        <v>20</v>
      </c>
      <c r="O424">
        <f t="shared" si="43"/>
        <v>139.4</v>
      </c>
      <c r="P424" t="str">
        <f t="shared" si="44"/>
        <v>10014108530VME</v>
      </c>
      <c r="Q424" t="str">
        <f t="shared" si="45"/>
        <v>14108530VME</v>
      </c>
      <c r="R424" t="str">
        <f t="shared" si="46"/>
        <v>141085TDVME</v>
      </c>
      <c r="S424" t="str">
        <f t="shared" si="47"/>
        <v>100141085TDVME</v>
      </c>
      <c r="T424" t="str">
        <f t="shared" si="48"/>
        <v>0VME</v>
      </c>
    </row>
    <row r="425" spans="3:20" x14ac:dyDescent="0.2">
      <c r="C425">
        <v>1001</v>
      </c>
      <c r="D425" t="s">
        <v>199</v>
      </c>
      <c r="E425" t="s">
        <v>200</v>
      </c>
      <c r="F425" t="s">
        <v>873</v>
      </c>
      <c r="G425" s="1">
        <v>41085</v>
      </c>
      <c r="H425" t="s">
        <v>202</v>
      </c>
      <c r="I425">
        <v>34</v>
      </c>
      <c r="J425">
        <v>6.97</v>
      </c>
      <c r="K425">
        <v>0</v>
      </c>
      <c r="L425" s="139">
        <v>3660.71</v>
      </c>
      <c r="M425">
        <v>0</v>
      </c>
      <c r="N425">
        <f t="shared" si="42"/>
        <v>3660.71</v>
      </c>
      <c r="O425">
        <f t="shared" si="43"/>
        <v>25515.148699999998</v>
      </c>
      <c r="P425" t="str">
        <f t="shared" si="44"/>
        <v>10014108530VME</v>
      </c>
      <c r="Q425" t="str">
        <f t="shared" si="45"/>
        <v>14108530VME</v>
      </c>
      <c r="R425" t="str">
        <f t="shared" si="46"/>
        <v>141085TDVME</v>
      </c>
      <c r="S425" t="str">
        <f t="shared" si="47"/>
        <v>100141085TDVME</v>
      </c>
      <c r="T425" t="str">
        <f t="shared" si="48"/>
        <v>0VME</v>
      </c>
    </row>
    <row r="426" spans="3:20" x14ac:dyDescent="0.2">
      <c r="C426">
        <v>1001</v>
      </c>
      <c r="D426" t="s">
        <v>199</v>
      </c>
      <c r="E426" t="s">
        <v>200</v>
      </c>
      <c r="F426" t="s">
        <v>578</v>
      </c>
      <c r="G426" s="1">
        <v>41085</v>
      </c>
      <c r="H426" t="s">
        <v>202</v>
      </c>
      <c r="I426">
        <v>34</v>
      </c>
      <c r="J426">
        <v>6.97</v>
      </c>
      <c r="K426">
        <v>0</v>
      </c>
      <c r="L426" s="139">
        <v>545.20000000000005</v>
      </c>
      <c r="M426">
        <v>0</v>
      </c>
      <c r="N426">
        <f t="shared" si="42"/>
        <v>545.20000000000005</v>
      </c>
      <c r="O426">
        <f t="shared" si="43"/>
        <v>3800.0440000000003</v>
      </c>
      <c r="P426" t="str">
        <f t="shared" si="44"/>
        <v>10014108530VME</v>
      </c>
      <c r="Q426" t="str">
        <f t="shared" si="45"/>
        <v>14108530VME</v>
      </c>
      <c r="R426" t="str">
        <f t="shared" si="46"/>
        <v>141085TDVME</v>
      </c>
      <c r="S426" t="str">
        <f t="shared" si="47"/>
        <v>100141085TDVME</v>
      </c>
      <c r="T426" t="str">
        <f t="shared" si="48"/>
        <v>0VME</v>
      </c>
    </row>
    <row r="427" spans="3:20" x14ac:dyDescent="0.2">
      <c r="C427">
        <v>1001</v>
      </c>
      <c r="D427" t="s">
        <v>199</v>
      </c>
      <c r="E427" t="s">
        <v>200</v>
      </c>
      <c r="F427" t="s">
        <v>757</v>
      </c>
      <c r="G427" s="1">
        <v>41085</v>
      </c>
      <c r="H427" t="s">
        <v>202</v>
      </c>
      <c r="I427">
        <v>34</v>
      </c>
      <c r="J427">
        <v>6.97</v>
      </c>
      <c r="K427">
        <v>0</v>
      </c>
      <c r="L427" s="139">
        <v>359.03</v>
      </c>
      <c r="M427">
        <v>0</v>
      </c>
      <c r="N427">
        <f t="shared" si="42"/>
        <v>359.03</v>
      </c>
      <c r="O427">
        <f t="shared" si="43"/>
        <v>2502.4390999999996</v>
      </c>
      <c r="P427" t="str">
        <f t="shared" si="44"/>
        <v>10014108530VME</v>
      </c>
      <c r="Q427" t="str">
        <f t="shared" si="45"/>
        <v>14108530VME</v>
      </c>
      <c r="R427" t="str">
        <f t="shared" si="46"/>
        <v>141085TDVME</v>
      </c>
      <c r="S427" t="str">
        <f t="shared" si="47"/>
        <v>100141085TDVME</v>
      </c>
      <c r="T427" t="str">
        <f t="shared" si="48"/>
        <v>0VME</v>
      </c>
    </row>
    <row r="428" spans="3:20" x14ac:dyDescent="0.2">
      <c r="C428">
        <v>1001</v>
      </c>
      <c r="D428" t="s">
        <v>199</v>
      </c>
      <c r="E428" t="s">
        <v>200</v>
      </c>
      <c r="F428" t="s">
        <v>758</v>
      </c>
      <c r="G428" s="1">
        <v>41085</v>
      </c>
      <c r="H428" t="s">
        <v>202</v>
      </c>
      <c r="I428">
        <v>34</v>
      </c>
      <c r="J428">
        <v>6.97</v>
      </c>
      <c r="K428">
        <v>0</v>
      </c>
      <c r="L428" s="139">
        <v>161.31</v>
      </c>
      <c r="M428">
        <v>0</v>
      </c>
      <c r="N428">
        <f t="shared" si="42"/>
        <v>161.31</v>
      </c>
      <c r="O428">
        <f t="shared" si="43"/>
        <v>1124.3307</v>
      </c>
      <c r="P428" t="str">
        <f t="shared" si="44"/>
        <v>10014108530VME</v>
      </c>
      <c r="Q428" t="str">
        <f t="shared" si="45"/>
        <v>14108530VME</v>
      </c>
      <c r="R428" t="str">
        <f t="shared" si="46"/>
        <v>141085TDVME</v>
      </c>
      <c r="S428" t="str">
        <f t="shared" si="47"/>
        <v>100141085TDVME</v>
      </c>
      <c r="T428" t="str">
        <f t="shared" si="48"/>
        <v>0VME</v>
      </c>
    </row>
    <row r="429" spans="3:20" x14ac:dyDescent="0.2">
      <c r="C429">
        <v>1001</v>
      </c>
      <c r="D429" t="s">
        <v>199</v>
      </c>
      <c r="E429" t="s">
        <v>200</v>
      </c>
      <c r="F429" t="s">
        <v>579</v>
      </c>
      <c r="G429" s="1">
        <v>41085</v>
      </c>
      <c r="H429" t="s">
        <v>202</v>
      </c>
      <c r="I429">
        <v>34</v>
      </c>
      <c r="J429">
        <v>6.97</v>
      </c>
      <c r="K429">
        <v>0</v>
      </c>
      <c r="L429" s="139">
        <v>190</v>
      </c>
      <c r="M429">
        <v>0</v>
      </c>
      <c r="N429">
        <f t="shared" si="42"/>
        <v>190</v>
      </c>
      <c r="O429">
        <f t="shared" si="43"/>
        <v>1324.3</v>
      </c>
      <c r="P429" t="str">
        <f t="shared" si="44"/>
        <v>10014108530VME</v>
      </c>
      <c r="Q429" t="str">
        <f t="shared" si="45"/>
        <v>14108530VME</v>
      </c>
      <c r="R429" t="str">
        <f t="shared" si="46"/>
        <v>141085TDVME</v>
      </c>
      <c r="S429" t="str">
        <f t="shared" si="47"/>
        <v>100141085TDVME</v>
      </c>
      <c r="T429" t="str">
        <f t="shared" si="48"/>
        <v>0VME</v>
      </c>
    </row>
    <row r="430" spans="3:20" x14ac:dyDescent="0.2">
      <c r="C430">
        <v>1001</v>
      </c>
      <c r="D430" t="s">
        <v>199</v>
      </c>
      <c r="E430" t="s">
        <v>200</v>
      </c>
      <c r="F430" t="s">
        <v>580</v>
      </c>
      <c r="G430" s="1">
        <v>41085</v>
      </c>
      <c r="H430" t="s">
        <v>202</v>
      </c>
      <c r="I430">
        <v>34</v>
      </c>
      <c r="J430">
        <v>6.97</v>
      </c>
      <c r="K430">
        <v>0</v>
      </c>
      <c r="L430" s="139">
        <v>9985.65</v>
      </c>
      <c r="M430">
        <v>0</v>
      </c>
      <c r="N430">
        <f t="shared" si="42"/>
        <v>9985.65</v>
      </c>
      <c r="O430">
        <f t="shared" si="43"/>
        <v>69599.980499999991</v>
      </c>
      <c r="P430" t="str">
        <f t="shared" si="44"/>
        <v>10014108530VME</v>
      </c>
      <c r="Q430" t="str">
        <f t="shared" si="45"/>
        <v>14108530VME</v>
      </c>
      <c r="R430" t="str">
        <f t="shared" si="46"/>
        <v>141085TDVME</v>
      </c>
      <c r="S430" t="str">
        <f t="shared" si="47"/>
        <v>100141085TDVME</v>
      </c>
      <c r="T430" t="str">
        <f t="shared" si="48"/>
        <v>0VME</v>
      </c>
    </row>
    <row r="431" spans="3:20" x14ac:dyDescent="0.2">
      <c r="C431">
        <v>1001</v>
      </c>
      <c r="D431" t="s">
        <v>199</v>
      </c>
      <c r="E431" t="s">
        <v>200</v>
      </c>
      <c r="F431" t="s">
        <v>581</v>
      </c>
      <c r="G431" s="1">
        <v>41085</v>
      </c>
      <c r="H431" t="s">
        <v>202</v>
      </c>
      <c r="I431">
        <v>34</v>
      </c>
      <c r="J431">
        <v>6.97</v>
      </c>
      <c r="K431">
        <v>0</v>
      </c>
      <c r="L431" s="139">
        <v>111.92</v>
      </c>
      <c r="M431">
        <v>0</v>
      </c>
      <c r="N431">
        <f t="shared" si="42"/>
        <v>111.92</v>
      </c>
      <c r="O431">
        <f t="shared" si="43"/>
        <v>780.08240000000001</v>
      </c>
      <c r="P431" t="str">
        <f t="shared" si="44"/>
        <v>10014108530VME</v>
      </c>
      <c r="Q431" t="str">
        <f t="shared" si="45"/>
        <v>14108530VME</v>
      </c>
      <c r="R431" t="str">
        <f t="shared" si="46"/>
        <v>141085TDVME</v>
      </c>
      <c r="S431" t="str">
        <f t="shared" si="47"/>
        <v>100141085TDVME</v>
      </c>
      <c r="T431" t="str">
        <f t="shared" si="48"/>
        <v>0VME</v>
      </c>
    </row>
    <row r="432" spans="3:20" x14ac:dyDescent="0.2">
      <c r="C432">
        <v>1001</v>
      </c>
      <c r="D432" t="s">
        <v>199</v>
      </c>
      <c r="E432" t="s">
        <v>200</v>
      </c>
      <c r="F432" t="s">
        <v>805</v>
      </c>
      <c r="G432" s="1">
        <v>41085</v>
      </c>
      <c r="H432" t="s">
        <v>204</v>
      </c>
      <c r="I432">
        <v>34</v>
      </c>
      <c r="J432">
        <v>6.85</v>
      </c>
      <c r="K432">
        <v>12.55</v>
      </c>
      <c r="L432" s="139">
        <v>0</v>
      </c>
      <c r="M432">
        <v>0</v>
      </c>
      <c r="N432">
        <f t="shared" si="42"/>
        <v>12.55</v>
      </c>
      <c r="O432">
        <f t="shared" si="43"/>
        <v>85.967500000000001</v>
      </c>
      <c r="P432" t="str">
        <f t="shared" si="44"/>
        <v>10014108530CME</v>
      </c>
      <c r="Q432" t="str">
        <f t="shared" si="45"/>
        <v>14108530CME</v>
      </c>
      <c r="R432" t="str">
        <f t="shared" si="46"/>
        <v>141085TDCME</v>
      </c>
      <c r="S432" t="str">
        <f t="shared" si="47"/>
        <v>100141085TDCME</v>
      </c>
      <c r="T432" t="str">
        <f t="shared" si="48"/>
        <v>0CME</v>
      </c>
    </row>
    <row r="433" spans="3:20" x14ac:dyDescent="0.2">
      <c r="C433">
        <v>1001</v>
      </c>
      <c r="D433" t="s">
        <v>199</v>
      </c>
      <c r="E433" t="s">
        <v>200</v>
      </c>
      <c r="F433" t="s">
        <v>582</v>
      </c>
      <c r="G433" s="1">
        <v>41085</v>
      </c>
      <c r="H433" t="s">
        <v>202</v>
      </c>
      <c r="I433">
        <v>34</v>
      </c>
      <c r="J433">
        <v>6.97</v>
      </c>
      <c r="K433">
        <v>0</v>
      </c>
      <c r="L433" s="139">
        <v>61.69</v>
      </c>
      <c r="M433">
        <v>0</v>
      </c>
      <c r="N433">
        <f t="shared" si="42"/>
        <v>61.69</v>
      </c>
      <c r="O433">
        <f t="shared" si="43"/>
        <v>429.97929999999997</v>
      </c>
      <c r="P433" t="str">
        <f t="shared" si="44"/>
        <v>10014108530VME</v>
      </c>
      <c r="Q433" t="str">
        <f t="shared" si="45"/>
        <v>14108530VME</v>
      </c>
      <c r="R433" t="str">
        <f t="shared" si="46"/>
        <v>141085TDVME</v>
      </c>
      <c r="S433" t="str">
        <f t="shared" si="47"/>
        <v>100141085TDVME</v>
      </c>
      <c r="T433" t="str">
        <f t="shared" si="48"/>
        <v>0VME</v>
      </c>
    </row>
    <row r="434" spans="3:20" x14ac:dyDescent="0.2">
      <c r="C434">
        <v>1001</v>
      </c>
      <c r="D434" t="s">
        <v>199</v>
      </c>
      <c r="E434" t="s">
        <v>200</v>
      </c>
      <c r="F434" t="s">
        <v>785</v>
      </c>
      <c r="G434" s="1">
        <v>41085</v>
      </c>
      <c r="H434" t="s">
        <v>204</v>
      </c>
      <c r="I434">
        <v>34</v>
      </c>
      <c r="J434">
        <v>6.85</v>
      </c>
      <c r="K434">
        <v>204.38</v>
      </c>
      <c r="L434" s="139">
        <v>0</v>
      </c>
      <c r="M434">
        <v>0</v>
      </c>
      <c r="N434">
        <f t="shared" si="42"/>
        <v>204.38</v>
      </c>
      <c r="O434">
        <f t="shared" si="43"/>
        <v>1400.0029999999999</v>
      </c>
      <c r="P434" t="str">
        <f t="shared" si="44"/>
        <v>10014108530CME</v>
      </c>
      <c r="Q434" t="str">
        <f t="shared" si="45"/>
        <v>14108530CME</v>
      </c>
      <c r="R434" t="str">
        <f t="shared" si="46"/>
        <v>141085TDCME</v>
      </c>
      <c r="S434" t="str">
        <f t="shared" si="47"/>
        <v>100141085TDCME</v>
      </c>
      <c r="T434" t="str">
        <f t="shared" si="48"/>
        <v>0CME</v>
      </c>
    </row>
    <row r="435" spans="3:20" x14ac:dyDescent="0.2">
      <c r="C435">
        <v>1001</v>
      </c>
      <c r="D435" t="s">
        <v>199</v>
      </c>
      <c r="E435" t="s">
        <v>200</v>
      </c>
      <c r="F435" t="s">
        <v>836</v>
      </c>
      <c r="G435" s="1">
        <v>41085</v>
      </c>
      <c r="H435" t="s">
        <v>202</v>
      </c>
      <c r="I435">
        <v>34</v>
      </c>
      <c r="J435">
        <v>6.97</v>
      </c>
      <c r="K435">
        <v>0</v>
      </c>
      <c r="L435" s="139">
        <v>91.73</v>
      </c>
      <c r="M435">
        <v>0</v>
      </c>
      <c r="N435">
        <f t="shared" si="42"/>
        <v>91.73</v>
      </c>
      <c r="O435">
        <f t="shared" si="43"/>
        <v>639.35810000000004</v>
      </c>
      <c r="P435" t="str">
        <f t="shared" si="44"/>
        <v>10014108530VME</v>
      </c>
      <c r="Q435" t="str">
        <f t="shared" si="45"/>
        <v>14108530VME</v>
      </c>
      <c r="R435" t="str">
        <f t="shared" si="46"/>
        <v>141085TDVME</v>
      </c>
      <c r="S435" t="str">
        <f t="shared" si="47"/>
        <v>100141085TDVME</v>
      </c>
      <c r="T435" t="str">
        <f t="shared" si="48"/>
        <v>0VME</v>
      </c>
    </row>
    <row r="436" spans="3:20" x14ac:dyDescent="0.2">
      <c r="C436">
        <v>1001</v>
      </c>
      <c r="D436" t="s">
        <v>199</v>
      </c>
      <c r="E436" t="s">
        <v>200</v>
      </c>
      <c r="F436" t="s">
        <v>583</v>
      </c>
      <c r="G436" s="1">
        <v>41085</v>
      </c>
      <c r="H436" t="s">
        <v>202</v>
      </c>
      <c r="I436">
        <v>34</v>
      </c>
      <c r="J436">
        <v>6.97</v>
      </c>
      <c r="K436">
        <v>0</v>
      </c>
      <c r="L436" s="139">
        <v>12295.21</v>
      </c>
      <c r="M436">
        <v>0</v>
      </c>
      <c r="N436">
        <f t="shared" si="42"/>
        <v>12295.21</v>
      </c>
      <c r="O436">
        <f t="shared" si="43"/>
        <v>85697.613699999987</v>
      </c>
      <c r="P436" t="str">
        <f t="shared" si="44"/>
        <v>10014108530VME</v>
      </c>
      <c r="Q436" t="str">
        <f t="shared" si="45"/>
        <v>14108530VME</v>
      </c>
      <c r="R436" t="str">
        <f t="shared" si="46"/>
        <v>141085TDVME</v>
      </c>
      <c r="S436" t="str">
        <f t="shared" si="47"/>
        <v>100141085TDVME</v>
      </c>
      <c r="T436" t="str">
        <f t="shared" si="48"/>
        <v>0VME</v>
      </c>
    </row>
    <row r="437" spans="3:20" x14ac:dyDescent="0.2">
      <c r="C437">
        <v>1001</v>
      </c>
      <c r="D437" t="s">
        <v>199</v>
      </c>
      <c r="E437" t="s">
        <v>200</v>
      </c>
      <c r="F437" t="s">
        <v>786</v>
      </c>
      <c r="G437" s="1">
        <v>41085</v>
      </c>
      <c r="H437" t="s">
        <v>202</v>
      </c>
      <c r="I437">
        <v>34</v>
      </c>
      <c r="J437">
        <v>6.97</v>
      </c>
      <c r="K437">
        <v>0</v>
      </c>
      <c r="L437" s="139">
        <v>295.57</v>
      </c>
      <c r="M437">
        <v>0</v>
      </c>
      <c r="N437">
        <f t="shared" si="42"/>
        <v>295.57</v>
      </c>
      <c r="O437">
        <f t="shared" si="43"/>
        <v>2060.1228999999998</v>
      </c>
      <c r="P437" t="str">
        <f t="shared" si="44"/>
        <v>10014108530VME</v>
      </c>
      <c r="Q437" t="str">
        <f t="shared" si="45"/>
        <v>14108530VME</v>
      </c>
      <c r="R437" t="str">
        <f t="shared" si="46"/>
        <v>141085TDVME</v>
      </c>
      <c r="S437" t="str">
        <f t="shared" si="47"/>
        <v>100141085TDVME</v>
      </c>
      <c r="T437" t="str">
        <f t="shared" si="48"/>
        <v>0VME</v>
      </c>
    </row>
    <row r="438" spans="3:20" x14ac:dyDescent="0.2">
      <c r="C438">
        <v>1001</v>
      </c>
      <c r="D438" t="s">
        <v>199</v>
      </c>
      <c r="E438" t="s">
        <v>200</v>
      </c>
      <c r="F438" t="s">
        <v>584</v>
      </c>
      <c r="G438" s="1">
        <v>41085</v>
      </c>
      <c r="H438" t="s">
        <v>202</v>
      </c>
      <c r="I438">
        <v>34</v>
      </c>
      <c r="J438">
        <v>6.97</v>
      </c>
      <c r="K438">
        <v>0</v>
      </c>
      <c r="L438" s="139">
        <v>449.35</v>
      </c>
      <c r="M438">
        <v>0</v>
      </c>
      <c r="N438">
        <f t="shared" si="42"/>
        <v>449.35</v>
      </c>
      <c r="O438">
        <f t="shared" si="43"/>
        <v>3131.9695000000002</v>
      </c>
      <c r="P438" t="str">
        <f t="shared" si="44"/>
        <v>10014108530VME</v>
      </c>
      <c r="Q438" t="str">
        <f t="shared" si="45"/>
        <v>14108530VME</v>
      </c>
      <c r="R438" t="str">
        <f t="shared" si="46"/>
        <v>141085TDVME</v>
      </c>
      <c r="S438" t="str">
        <f t="shared" si="47"/>
        <v>100141085TDVME</v>
      </c>
      <c r="T438" t="str">
        <f t="shared" si="48"/>
        <v>0VME</v>
      </c>
    </row>
    <row r="439" spans="3:20" x14ac:dyDescent="0.2">
      <c r="C439">
        <v>1001</v>
      </c>
      <c r="D439" t="s">
        <v>199</v>
      </c>
      <c r="E439" t="s">
        <v>200</v>
      </c>
      <c r="F439" t="s">
        <v>585</v>
      </c>
      <c r="G439" s="1">
        <v>41085</v>
      </c>
      <c r="H439" t="s">
        <v>202</v>
      </c>
      <c r="I439">
        <v>34</v>
      </c>
      <c r="J439">
        <v>6.97</v>
      </c>
      <c r="K439">
        <v>0</v>
      </c>
      <c r="L439" s="139">
        <v>120.52</v>
      </c>
      <c r="M439">
        <v>0</v>
      </c>
      <c r="N439">
        <f t="shared" si="42"/>
        <v>120.52</v>
      </c>
      <c r="O439">
        <f t="shared" si="43"/>
        <v>840.0243999999999</v>
      </c>
      <c r="P439" t="str">
        <f t="shared" si="44"/>
        <v>10014108530VME</v>
      </c>
      <c r="Q439" t="str">
        <f t="shared" si="45"/>
        <v>14108530VME</v>
      </c>
      <c r="R439" t="str">
        <f t="shared" si="46"/>
        <v>141085TDVME</v>
      </c>
      <c r="S439" t="str">
        <f t="shared" si="47"/>
        <v>100141085TDVME</v>
      </c>
      <c r="T439" t="str">
        <f t="shared" si="48"/>
        <v>0VME</v>
      </c>
    </row>
    <row r="440" spans="3:20" x14ac:dyDescent="0.2">
      <c r="C440">
        <v>1001</v>
      </c>
      <c r="D440" t="s">
        <v>199</v>
      </c>
      <c r="E440" t="s">
        <v>200</v>
      </c>
      <c r="F440" t="s">
        <v>787</v>
      </c>
      <c r="G440" s="1">
        <v>41085</v>
      </c>
      <c r="H440" t="s">
        <v>202</v>
      </c>
      <c r="I440">
        <v>34</v>
      </c>
      <c r="J440">
        <v>6.97</v>
      </c>
      <c r="K440">
        <v>0</v>
      </c>
      <c r="L440" s="139">
        <v>636.34</v>
      </c>
      <c r="M440">
        <v>0</v>
      </c>
      <c r="N440">
        <f t="shared" si="42"/>
        <v>636.34</v>
      </c>
      <c r="O440">
        <f t="shared" si="43"/>
        <v>4435.2898000000005</v>
      </c>
      <c r="P440" t="str">
        <f t="shared" si="44"/>
        <v>10014108530VME</v>
      </c>
      <c r="Q440" t="str">
        <f t="shared" si="45"/>
        <v>14108530VME</v>
      </c>
      <c r="R440" t="str">
        <f t="shared" si="46"/>
        <v>141085TDVME</v>
      </c>
      <c r="S440" t="str">
        <f t="shared" si="47"/>
        <v>100141085TDVME</v>
      </c>
      <c r="T440" t="str">
        <f t="shared" si="48"/>
        <v>0VME</v>
      </c>
    </row>
    <row r="441" spans="3:20" x14ac:dyDescent="0.2">
      <c r="C441">
        <v>1001</v>
      </c>
      <c r="D441" t="s">
        <v>199</v>
      </c>
      <c r="E441" t="s">
        <v>200</v>
      </c>
      <c r="F441" t="s">
        <v>586</v>
      </c>
      <c r="G441" s="1">
        <v>41085</v>
      </c>
      <c r="H441" t="s">
        <v>204</v>
      </c>
      <c r="I441">
        <v>34</v>
      </c>
      <c r="J441">
        <v>6.88</v>
      </c>
      <c r="K441">
        <v>15000</v>
      </c>
      <c r="L441" s="139">
        <v>0</v>
      </c>
      <c r="M441">
        <v>0</v>
      </c>
      <c r="N441">
        <f t="shared" si="42"/>
        <v>15000</v>
      </c>
      <c r="O441">
        <f t="shared" si="43"/>
        <v>103200</v>
      </c>
      <c r="P441" t="str">
        <f t="shared" si="44"/>
        <v>10014108530CME</v>
      </c>
      <c r="Q441" t="str">
        <f t="shared" si="45"/>
        <v>14108530CME</v>
      </c>
      <c r="R441" t="str">
        <f t="shared" si="46"/>
        <v>141085TDCME</v>
      </c>
      <c r="S441" t="str">
        <f t="shared" si="47"/>
        <v>100141085TDCME</v>
      </c>
      <c r="T441" t="str">
        <f t="shared" si="48"/>
        <v>0CME</v>
      </c>
    </row>
    <row r="442" spans="3:20" x14ac:dyDescent="0.2">
      <c r="C442">
        <v>1001</v>
      </c>
      <c r="D442" t="s">
        <v>199</v>
      </c>
      <c r="E442" t="s">
        <v>200</v>
      </c>
      <c r="F442" t="s">
        <v>587</v>
      </c>
      <c r="G442" s="1">
        <v>41085</v>
      </c>
      <c r="H442" t="s">
        <v>202</v>
      </c>
      <c r="I442">
        <v>34</v>
      </c>
      <c r="J442">
        <v>6.97</v>
      </c>
      <c r="K442">
        <v>0</v>
      </c>
      <c r="L442" s="139">
        <v>4831.43</v>
      </c>
      <c r="M442">
        <v>0</v>
      </c>
      <c r="N442">
        <f t="shared" si="42"/>
        <v>4831.43</v>
      </c>
      <c r="O442">
        <f t="shared" si="43"/>
        <v>33675.0671</v>
      </c>
      <c r="P442" t="str">
        <f t="shared" si="44"/>
        <v>10014108530VME</v>
      </c>
      <c r="Q442" t="str">
        <f t="shared" si="45"/>
        <v>14108530VME</v>
      </c>
      <c r="R442" t="str">
        <f t="shared" si="46"/>
        <v>141085TDVME</v>
      </c>
      <c r="S442" t="str">
        <f t="shared" si="47"/>
        <v>100141085TDVME</v>
      </c>
      <c r="T442" t="str">
        <f t="shared" si="48"/>
        <v>0VME</v>
      </c>
    </row>
    <row r="443" spans="3:20" x14ac:dyDescent="0.2">
      <c r="C443">
        <v>1001</v>
      </c>
      <c r="D443" t="s">
        <v>199</v>
      </c>
      <c r="E443" t="s">
        <v>200</v>
      </c>
      <c r="F443" t="s">
        <v>588</v>
      </c>
      <c r="G443" s="1">
        <v>41085</v>
      </c>
      <c r="H443" t="s">
        <v>202</v>
      </c>
      <c r="I443">
        <v>34</v>
      </c>
      <c r="J443">
        <v>6.97</v>
      </c>
      <c r="K443">
        <v>0</v>
      </c>
      <c r="L443" s="139">
        <v>624.41999999999996</v>
      </c>
      <c r="M443">
        <v>0</v>
      </c>
      <c r="N443">
        <f t="shared" si="42"/>
        <v>624.41999999999996</v>
      </c>
      <c r="O443">
        <f t="shared" si="43"/>
        <v>4352.2073999999993</v>
      </c>
      <c r="P443" t="str">
        <f t="shared" si="44"/>
        <v>10014108530VME</v>
      </c>
      <c r="Q443" t="str">
        <f t="shared" si="45"/>
        <v>14108530VME</v>
      </c>
      <c r="R443" t="str">
        <f t="shared" si="46"/>
        <v>141085TDVME</v>
      </c>
      <c r="S443" t="str">
        <f t="shared" si="47"/>
        <v>100141085TDVME</v>
      </c>
      <c r="T443" t="str">
        <f t="shared" si="48"/>
        <v>0VME</v>
      </c>
    </row>
    <row r="444" spans="3:20" x14ac:dyDescent="0.2">
      <c r="C444">
        <v>1001</v>
      </c>
      <c r="D444" t="s">
        <v>199</v>
      </c>
      <c r="E444" t="s">
        <v>200</v>
      </c>
      <c r="F444" t="s">
        <v>591</v>
      </c>
      <c r="G444" s="1">
        <v>41085</v>
      </c>
      <c r="H444" t="s">
        <v>202</v>
      </c>
      <c r="I444">
        <v>34</v>
      </c>
      <c r="J444">
        <v>6.97</v>
      </c>
      <c r="K444">
        <v>0</v>
      </c>
      <c r="L444" s="139">
        <v>345.32</v>
      </c>
      <c r="M444">
        <v>0</v>
      </c>
      <c r="N444">
        <f t="shared" si="42"/>
        <v>345.32</v>
      </c>
      <c r="O444">
        <f t="shared" si="43"/>
        <v>2406.8804</v>
      </c>
      <c r="P444" t="str">
        <f t="shared" si="44"/>
        <v>10014108530VME</v>
      </c>
      <c r="Q444" t="str">
        <f t="shared" si="45"/>
        <v>14108530VME</v>
      </c>
      <c r="R444" t="str">
        <f t="shared" si="46"/>
        <v>141085TDVME</v>
      </c>
      <c r="S444" t="str">
        <f t="shared" si="47"/>
        <v>100141085TDVME</v>
      </c>
      <c r="T444" t="str">
        <f t="shared" si="48"/>
        <v>0VME</v>
      </c>
    </row>
    <row r="445" spans="3:20" x14ac:dyDescent="0.2">
      <c r="C445">
        <v>1001</v>
      </c>
      <c r="D445" t="s">
        <v>199</v>
      </c>
      <c r="E445" t="s">
        <v>200</v>
      </c>
      <c r="F445" t="s">
        <v>592</v>
      </c>
      <c r="G445" s="1">
        <v>41085</v>
      </c>
      <c r="H445" t="s">
        <v>204</v>
      </c>
      <c r="I445">
        <v>34</v>
      </c>
      <c r="J445">
        <v>6.8559999999999999</v>
      </c>
      <c r="K445">
        <v>0.9</v>
      </c>
      <c r="L445" s="139">
        <v>0</v>
      </c>
      <c r="M445">
        <v>0</v>
      </c>
      <c r="N445">
        <f t="shared" si="42"/>
        <v>0.9</v>
      </c>
      <c r="O445">
        <f t="shared" si="43"/>
        <v>6.1703999999999999</v>
      </c>
      <c r="P445" t="str">
        <f t="shared" si="44"/>
        <v>10014108530CME</v>
      </c>
      <c r="Q445" t="str">
        <f t="shared" si="45"/>
        <v>14108530CME</v>
      </c>
      <c r="R445" t="str">
        <f t="shared" si="46"/>
        <v>141085TDCME</v>
      </c>
      <c r="S445" t="str">
        <f t="shared" si="47"/>
        <v>100141085TDCME</v>
      </c>
      <c r="T445" t="str">
        <f t="shared" si="48"/>
        <v>0CME</v>
      </c>
    </row>
    <row r="446" spans="3:20" x14ac:dyDescent="0.2">
      <c r="C446">
        <v>1001</v>
      </c>
      <c r="D446" t="s">
        <v>199</v>
      </c>
      <c r="E446" t="s">
        <v>200</v>
      </c>
      <c r="F446" t="s">
        <v>593</v>
      </c>
      <c r="G446" s="1">
        <v>41085</v>
      </c>
      <c r="H446" t="s">
        <v>202</v>
      </c>
      <c r="I446">
        <v>34</v>
      </c>
      <c r="J446">
        <v>6.97</v>
      </c>
      <c r="K446">
        <v>0</v>
      </c>
      <c r="L446" s="139">
        <v>508.69</v>
      </c>
      <c r="M446">
        <v>0</v>
      </c>
      <c r="N446">
        <f t="shared" si="42"/>
        <v>508.69</v>
      </c>
      <c r="O446">
        <f t="shared" si="43"/>
        <v>3545.5692999999997</v>
      </c>
      <c r="P446" t="str">
        <f t="shared" si="44"/>
        <v>10014108530VME</v>
      </c>
      <c r="Q446" t="str">
        <f t="shared" si="45"/>
        <v>14108530VME</v>
      </c>
      <c r="R446" t="str">
        <f t="shared" si="46"/>
        <v>141085TDVME</v>
      </c>
      <c r="S446" t="str">
        <f t="shared" si="47"/>
        <v>100141085TDVME</v>
      </c>
      <c r="T446" t="str">
        <f t="shared" si="48"/>
        <v>0VME</v>
      </c>
    </row>
    <row r="447" spans="3:20" x14ac:dyDescent="0.2">
      <c r="C447">
        <v>1001</v>
      </c>
      <c r="D447" t="s">
        <v>199</v>
      </c>
      <c r="E447" t="s">
        <v>200</v>
      </c>
      <c r="F447" t="s">
        <v>594</v>
      </c>
      <c r="G447" s="1">
        <v>41085</v>
      </c>
      <c r="H447" t="s">
        <v>202</v>
      </c>
      <c r="I447">
        <v>34</v>
      </c>
      <c r="J447">
        <v>6.97</v>
      </c>
      <c r="K447">
        <v>0</v>
      </c>
      <c r="L447" s="139">
        <v>200</v>
      </c>
      <c r="M447">
        <v>0</v>
      </c>
      <c r="N447">
        <f t="shared" si="42"/>
        <v>200</v>
      </c>
      <c r="O447">
        <f t="shared" si="43"/>
        <v>1394</v>
      </c>
      <c r="P447" t="str">
        <f t="shared" si="44"/>
        <v>10014108530VME</v>
      </c>
      <c r="Q447" t="str">
        <f t="shared" si="45"/>
        <v>14108530VME</v>
      </c>
      <c r="R447" t="str">
        <f t="shared" si="46"/>
        <v>141085TDVME</v>
      </c>
      <c r="S447" t="str">
        <f t="shared" si="47"/>
        <v>100141085TDVME</v>
      </c>
      <c r="T447" t="str">
        <f t="shared" si="48"/>
        <v>0VME</v>
      </c>
    </row>
    <row r="448" spans="3:20" x14ac:dyDescent="0.2">
      <c r="C448">
        <v>1001</v>
      </c>
      <c r="D448" t="s">
        <v>199</v>
      </c>
      <c r="E448" t="s">
        <v>200</v>
      </c>
      <c r="F448" t="s">
        <v>837</v>
      </c>
      <c r="G448" s="1">
        <v>41085</v>
      </c>
      <c r="H448" t="s">
        <v>202</v>
      </c>
      <c r="I448">
        <v>34</v>
      </c>
      <c r="J448">
        <v>6.97</v>
      </c>
      <c r="K448">
        <v>0</v>
      </c>
      <c r="L448" s="139">
        <v>118.73</v>
      </c>
      <c r="M448">
        <v>0</v>
      </c>
      <c r="N448">
        <f t="shared" si="42"/>
        <v>118.73</v>
      </c>
      <c r="O448">
        <f t="shared" si="43"/>
        <v>827.54809999999998</v>
      </c>
      <c r="P448" t="str">
        <f t="shared" si="44"/>
        <v>10014108530VME</v>
      </c>
      <c r="Q448" t="str">
        <f t="shared" si="45"/>
        <v>14108530VME</v>
      </c>
      <c r="R448" t="str">
        <f t="shared" si="46"/>
        <v>141085TDVME</v>
      </c>
      <c r="S448" t="str">
        <f t="shared" si="47"/>
        <v>100141085TDVME</v>
      </c>
      <c r="T448" t="str">
        <f t="shared" si="48"/>
        <v>0VME</v>
      </c>
    </row>
    <row r="449" spans="3:20" x14ac:dyDescent="0.2">
      <c r="C449">
        <v>1001</v>
      </c>
      <c r="D449" t="s">
        <v>199</v>
      </c>
      <c r="E449" t="s">
        <v>200</v>
      </c>
      <c r="F449" t="s">
        <v>803</v>
      </c>
      <c r="G449" s="1">
        <v>41085</v>
      </c>
      <c r="H449" t="s">
        <v>204</v>
      </c>
      <c r="I449">
        <v>34</v>
      </c>
      <c r="J449">
        <v>6.85</v>
      </c>
      <c r="K449">
        <v>5000</v>
      </c>
      <c r="L449" s="139">
        <v>0</v>
      </c>
      <c r="M449">
        <v>0</v>
      </c>
      <c r="N449">
        <f t="shared" si="42"/>
        <v>5000</v>
      </c>
      <c r="O449">
        <f t="shared" si="43"/>
        <v>34250</v>
      </c>
      <c r="P449" t="str">
        <f t="shared" si="44"/>
        <v>10014108530CME</v>
      </c>
      <c r="Q449" t="str">
        <f t="shared" si="45"/>
        <v>14108530CME</v>
      </c>
      <c r="R449" t="str">
        <f t="shared" si="46"/>
        <v>141085TDCME</v>
      </c>
      <c r="S449" t="str">
        <f t="shared" si="47"/>
        <v>100141085TDCME</v>
      </c>
      <c r="T449" t="str">
        <f t="shared" si="48"/>
        <v>0CME</v>
      </c>
    </row>
    <row r="450" spans="3:20" x14ac:dyDescent="0.2">
      <c r="C450">
        <v>1001</v>
      </c>
      <c r="D450" t="s">
        <v>199</v>
      </c>
      <c r="E450" t="s">
        <v>200</v>
      </c>
      <c r="F450" t="s">
        <v>801</v>
      </c>
      <c r="G450" s="1">
        <v>41085</v>
      </c>
      <c r="H450" t="s">
        <v>204</v>
      </c>
      <c r="I450">
        <v>34</v>
      </c>
      <c r="J450">
        <v>6.85</v>
      </c>
      <c r="K450">
        <v>27.74</v>
      </c>
      <c r="L450" s="139">
        <v>0</v>
      </c>
      <c r="M450">
        <v>0</v>
      </c>
      <c r="N450">
        <f t="shared" si="42"/>
        <v>27.74</v>
      </c>
      <c r="O450">
        <f t="shared" si="43"/>
        <v>190.01899999999998</v>
      </c>
      <c r="P450" t="str">
        <f t="shared" si="44"/>
        <v>10014108530CME</v>
      </c>
      <c r="Q450" t="str">
        <f t="shared" si="45"/>
        <v>14108530CME</v>
      </c>
      <c r="R450" t="str">
        <f t="shared" si="46"/>
        <v>141085TDCME</v>
      </c>
      <c r="S450" t="str">
        <f t="shared" si="47"/>
        <v>100141085TDCME</v>
      </c>
      <c r="T450" t="str">
        <f t="shared" si="48"/>
        <v>0CME</v>
      </c>
    </row>
    <row r="451" spans="3:20" x14ac:dyDescent="0.2">
      <c r="C451">
        <v>1001</v>
      </c>
      <c r="D451" t="s">
        <v>199</v>
      </c>
      <c r="E451" t="s">
        <v>200</v>
      </c>
      <c r="F451" t="s">
        <v>595</v>
      </c>
      <c r="G451" s="1">
        <v>41085</v>
      </c>
      <c r="H451" t="s">
        <v>204</v>
      </c>
      <c r="I451">
        <v>34</v>
      </c>
      <c r="J451">
        <v>6.85</v>
      </c>
      <c r="K451">
        <v>15000</v>
      </c>
      <c r="L451" s="139">
        <v>0</v>
      </c>
      <c r="M451">
        <v>0</v>
      </c>
      <c r="N451">
        <f t="shared" si="42"/>
        <v>15000</v>
      </c>
      <c r="O451">
        <f t="shared" si="43"/>
        <v>102750</v>
      </c>
      <c r="P451" t="str">
        <f t="shared" si="44"/>
        <v>10014108530CME</v>
      </c>
      <c r="Q451" t="str">
        <f t="shared" si="45"/>
        <v>14108530CME</v>
      </c>
      <c r="R451" t="str">
        <f t="shared" si="46"/>
        <v>141085TDCME</v>
      </c>
      <c r="S451" t="str">
        <f t="shared" si="47"/>
        <v>100141085TDCME</v>
      </c>
      <c r="T451" t="str">
        <f t="shared" si="48"/>
        <v>0CME</v>
      </c>
    </row>
    <row r="452" spans="3:20" x14ac:dyDescent="0.2">
      <c r="C452">
        <v>1001</v>
      </c>
      <c r="D452" t="s">
        <v>199</v>
      </c>
      <c r="E452" t="s">
        <v>200</v>
      </c>
      <c r="F452" t="s">
        <v>596</v>
      </c>
      <c r="G452" s="1">
        <v>41085</v>
      </c>
      <c r="H452" t="s">
        <v>204</v>
      </c>
      <c r="I452">
        <v>34</v>
      </c>
      <c r="J452">
        <v>6.85</v>
      </c>
      <c r="K452">
        <v>29.2</v>
      </c>
      <c r="L452" s="139">
        <v>0</v>
      </c>
      <c r="M452">
        <v>0</v>
      </c>
      <c r="N452">
        <f t="shared" si="42"/>
        <v>29.2</v>
      </c>
      <c r="O452">
        <f t="shared" si="43"/>
        <v>200.01999999999998</v>
      </c>
      <c r="P452" t="str">
        <f t="shared" si="44"/>
        <v>10014108530CME</v>
      </c>
      <c r="Q452" t="str">
        <f t="shared" si="45"/>
        <v>14108530CME</v>
      </c>
      <c r="R452" t="str">
        <f t="shared" si="46"/>
        <v>141085TDCME</v>
      </c>
      <c r="S452" t="str">
        <f t="shared" si="47"/>
        <v>100141085TDCME</v>
      </c>
      <c r="T452" t="str">
        <f t="shared" si="48"/>
        <v>0CME</v>
      </c>
    </row>
    <row r="453" spans="3:20" x14ac:dyDescent="0.2">
      <c r="C453">
        <v>1001</v>
      </c>
      <c r="D453" t="s">
        <v>199</v>
      </c>
      <c r="E453" t="s">
        <v>200</v>
      </c>
      <c r="F453" t="s">
        <v>597</v>
      </c>
      <c r="G453" s="1">
        <v>41085</v>
      </c>
      <c r="H453" t="s">
        <v>204</v>
      </c>
      <c r="I453">
        <v>34</v>
      </c>
      <c r="J453">
        <v>6.85</v>
      </c>
      <c r="K453">
        <v>20.440000000000001</v>
      </c>
      <c r="L453" s="139">
        <v>0</v>
      </c>
      <c r="M453">
        <v>0</v>
      </c>
      <c r="N453">
        <f t="shared" si="42"/>
        <v>20.440000000000001</v>
      </c>
      <c r="O453">
        <f t="shared" si="43"/>
        <v>140.01400000000001</v>
      </c>
      <c r="P453" t="str">
        <f t="shared" si="44"/>
        <v>10014108530CME</v>
      </c>
      <c r="Q453" t="str">
        <f t="shared" si="45"/>
        <v>14108530CME</v>
      </c>
      <c r="R453" t="str">
        <f t="shared" si="46"/>
        <v>141085TDCME</v>
      </c>
      <c r="S453" t="str">
        <f t="shared" si="47"/>
        <v>100141085TDCME</v>
      </c>
      <c r="T453" t="str">
        <f t="shared" si="48"/>
        <v>0CME</v>
      </c>
    </row>
    <row r="454" spans="3:20" x14ac:dyDescent="0.2">
      <c r="C454">
        <v>1001</v>
      </c>
      <c r="D454" t="s">
        <v>199</v>
      </c>
      <c r="E454" t="s">
        <v>200</v>
      </c>
      <c r="F454" t="s">
        <v>598</v>
      </c>
      <c r="G454" s="1">
        <v>41085</v>
      </c>
      <c r="H454" t="s">
        <v>204</v>
      </c>
      <c r="I454">
        <v>34</v>
      </c>
      <c r="J454">
        <v>6.85</v>
      </c>
      <c r="K454">
        <v>663.14</v>
      </c>
      <c r="L454" s="139">
        <v>0</v>
      </c>
      <c r="M454">
        <v>0</v>
      </c>
      <c r="N454">
        <f t="shared" si="42"/>
        <v>663.14</v>
      </c>
      <c r="O454">
        <f t="shared" si="43"/>
        <v>4542.509</v>
      </c>
      <c r="P454" t="str">
        <f t="shared" si="44"/>
        <v>10014108530CME</v>
      </c>
      <c r="Q454" t="str">
        <f t="shared" si="45"/>
        <v>14108530CME</v>
      </c>
      <c r="R454" t="str">
        <f t="shared" si="46"/>
        <v>141085TDCME</v>
      </c>
      <c r="S454" t="str">
        <f t="shared" si="47"/>
        <v>100141085TDCME</v>
      </c>
      <c r="T454" t="str">
        <f t="shared" si="48"/>
        <v>0CME</v>
      </c>
    </row>
    <row r="455" spans="3:20" x14ac:dyDescent="0.2">
      <c r="C455">
        <v>1001</v>
      </c>
      <c r="D455" t="s">
        <v>199</v>
      </c>
      <c r="E455" t="s">
        <v>200</v>
      </c>
      <c r="F455" t="s">
        <v>599</v>
      </c>
      <c r="G455" s="1">
        <v>41085</v>
      </c>
      <c r="H455" t="s">
        <v>204</v>
      </c>
      <c r="I455">
        <v>34</v>
      </c>
      <c r="J455">
        <v>6.85</v>
      </c>
      <c r="K455">
        <v>135.76</v>
      </c>
      <c r="L455" s="139">
        <v>0</v>
      </c>
      <c r="M455">
        <v>0</v>
      </c>
      <c r="N455">
        <f t="shared" si="42"/>
        <v>135.76</v>
      </c>
      <c r="O455">
        <f t="shared" si="43"/>
        <v>929.9559999999999</v>
      </c>
      <c r="P455" t="str">
        <f t="shared" si="44"/>
        <v>10014108530CME</v>
      </c>
      <c r="Q455" t="str">
        <f t="shared" si="45"/>
        <v>14108530CME</v>
      </c>
      <c r="R455" t="str">
        <f t="shared" si="46"/>
        <v>141085TDCME</v>
      </c>
      <c r="S455" t="str">
        <f t="shared" si="47"/>
        <v>100141085TDCME</v>
      </c>
      <c r="T455" t="str">
        <f t="shared" si="48"/>
        <v>0CME</v>
      </c>
    </row>
    <row r="456" spans="3:20" x14ac:dyDescent="0.2">
      <c r="C456">
        <v>1001</v>
      </c>
      <c r="D456" t="s">
        <v>199</v>
      </c>
      <c r="E456" t="s">
        <v>200</v>
      </c>
      <c r="F456" t="s">
        <v>788</v>
      </c>
      <c r="G456" s="1">
        <v>41085</v>
      </c>
      <c r="H456" t="s">
        <v>204</v>
      </c>
      <c r="I456">
        <v>34</v>
      </c>
      <c r="J456">
        <v>6.85</v>
      </c>
      <c r="K456">
        <v>29.2</v>
      </c>
      <c r="L456" s="139">
        <v>0</v>
      </c>
      <c r="M456">
        <v>0</v>
      </c>
      <c r="N456">
        <f t="shared" ref="N456:N519" si="49">+L456+K456</f>
        <v>29.2</v>
      </c>
      <c r="O456">
        <f t="shared" ref="O456:O519" si="50">+N456*J456</f>
        <v>200.01999999999998</v>
      </c>
      <c r="P456" t="str">
        <f t="shared" ref="P456:P519" si="51">+C456&amp;G456&amp;E456&amp;H456</f>
        <v>10014108530CME</v>
      </c>
      <c r="Q456" t="str">
        <f t="shared" ref="Q456:Q519" si="52">IF(C456=10001,"4"&amp;G456&amp;E456&amp;H456,LEFT(C456,1)&amp;G456&amp;E456&amp;H456)</f>
        <v>14108530CME</v>
      </c>
      <c r="R456" t="str">
        <f t="shared" ref="R456:R519" si="53">+LEFT(C456,1)&amp;G456&amp;IF(OR(E456="30",E456="31",E456="32"),"TD","")&amp;H456</f>
        <v>141085TDCME</v>
      </c>
      <c r="S456" t="str">
        <f t="shared" ref="S456:S519" si="54">C456&amp;G456&amp;IF(OR(E456="30",E456="31",E456="32"),"TD","")&amp;H456</f>
        <v>100141085TDCME</v>
      </c>
      <c r="T456" t="str">
        <f t="shared" ref="T456:T519" si="55">M456&amp;H456</f>
        <v>0CME</v>
      </c>
    </row>
    <row r="457" spans="3:20" x14ac:dyDescent="0.2">
      <c r="C457">
        <v>1001</v>
      </c>
      <c r="D457" t="s">
        <v>199</v>
      </c>
      <c r="E457" t="s">
        <v>200</v>
      </c>
      <c r="F457" t="s">
        <v>796</v>
      </c>
      <c r="G457" s="1">
        <v>41085</v>
      </c>
      <c r="H457" t="s">
        <v>204</v>
      </c>
      <c r="I457">
        <v>34</v>
      </c>
      <c r="J457">
        <v>6.85</v>
      </c>
      <c r="K457">
        <v>217.11</v>
      </c>
      <c r="L457" s="139">
        <v>0</v>
      </c>
      <c r="M457">
        <v>0</v>
      </c>
      <c r="N457">
        <f t="shared" si="49"/>
        <v>217.11</v>
      </c>
      <c r="O457">
        <f t="shared" si="50"/>
        <v>1487.2035000000001</v>
      </c>
      <c r="P457" t="str">
        <f t="shared" si="51"/>
        <v>10014108530CME</v>
      </c>
      <c r="Q457" t="str">
        <f t="shared" si="52"/>
        <v>14108530CME</v>
      </c>
      <c r="R457" t="str">
        <f t="shared" si="53"/>
        <v>141085TDCME</v>
      </c>
      <c r="S457" t="str">
        <f t="shared" si="54"/>
        <v>100141085TDCME</v>
      </c>
      <c r="T457" t="str">
        <f t="shared" si="55"/>
        <v>0CME</v>
      </c>
    </row>
    <row r="458" spans="3:20" x14ac:dyDescent="0.2">
      <c r="C458">
        <v>1001</v>
      </c>
      <c r="D458" t="s">
        <v>199</v>
      </c>
      <c r="E458" t="s">
        <v>200</v>
      </c>
      <c r="F458" t="s">
        <v>797</v>
      </c>
      <c r="G458" s="1">
        <v>41085</v>
      </c>
      <c r="H458" t="s">
        <v>204</v>
      </c>
      <c r="I458">
        <v>34</v>
      </c>
      <c r="J458">
        <v>6.85</v>
      </c>
      <c r="K458">
        <v>1400</v>
      </c>
      <c r="L458" s="139">
        <v>0</v>
      </c>
      <c r="M458">
        <v>0</v>
      </c>
      <c r="N458">
        <f t="shared" si="49"/>
        <v>1400</v>
      </c>
      <c r="O458">
        <f t="shared" si="50"/>
        <v>9590</v>
      </c>
      <c r="P458" t="str">
        <f t="shared" si="51"/>
        <v>10014108530CME</v>
      </c>
      <c r="Q458" t="str">
        <f t="shared" si="52"/>
        <v>14108530CME</v>
      </c>
      <c r="R458" t="str">
        <f t="shared" si="53"/>
        <v>141085TDCME</v>
      </c>
      <c r="S458" t="str">
        <f t="shared" si="54"/>
        <v>100141085TDCME</v>
      </c>
      <c r="T458" t="str">
        <f t="shared" si="55"/>
        <v>0CME</v>
      </c>
    </row>
    <row r="459" spans="3:20" x14ac:dyDescent="0.2">
      <c r="C459">
        <v>1001</v>
      </c>
      <c r="D459" t="s">
        <v>199</v>
      </c>
      <c r="E459" t="s">
        <v>200</v>
      </c>
      <c r="F459" t="s">
        <v>600</v>
      </c>
      <c r="G459" s="1">
        <v>41085</v>
      </c>
      <c r="H459" t="s">
        <v>204</v>
      </c>
      <c r="I459">
        <v>34</v>
      </c>
      <c r="J459">
        <v>6.85</v>
      </c>
      <c r="K459">
        <v>68480.95</v>
      </c>
      <c r="L459" s="139">
        <v>0</v>
      </c>
      <c r="M459">
        <v>0</v>
      </c>
      <c r="N459">
        <f t="shared" si="49"/>
        <v>68480.95</v>
      </c>
      <c r="O459">
        <f t="shared" si="50"/>
        <v>469094.50749999995</v>
      </c>
      <c r="P459" t="str">
        <f t="shared" si="51"/>
        <v>10014108530CME</v>
      </c>
      <c r="Q459" t="str">
        <f t="shared" si="52"/>
        <v>14108530CME</v>
      </c>
      <c r="R459" t="str">
        <f t="shared" si="53"/>
        <v>141085TDCME</v>
      </c>
      <c r="S459" t="str">
        <f t="shared" si="54"/>
        <v>100141085TDCME</v>
      </c>
      <c r="T459" t="str">
        <f t="shared" si="55"/>
        <v>0CME</v>
      </c>
    </row>
    <row r="460" spans="3:20" x14ac:dyDescent="0.2">
      <c r="C460">
        <v>1001</v>
      </c>
      <c r="D460" t="s">
        <v>199</v>
      </c>
      <c r="E460" t="s">
        <v>200</v>
      </c>
      <c r="F460" t="s">
        <v>601</v>
      </c>
      <c r="G460" s="1">
        <v>41085</v>
      </c>
      <c r="H460" t="s">
        <v>204</v>
      </c>
      <c r="I460">
        <v>34</v>
      </c>
      <c r="J460">
        <v>6.85</v>
      </c>
      <c r="K460">
        <v>6.44</v>
      </c>
      <c r="L460" s="139">
        <v>0</v>
      </c>
      <c r="M460">
        <v>0</v>
      </c>
      <c r="N460">
        <f t="shared" si="49"/>
        <v>6.44</v>
      </c>
      <c r="O460">
        <f t="shared" si="50"/>
        <v>44.113999999999997</v>
      </c>
      <c r="P460" t="str">
        <f t="shared" si="51"/>
        <v>10014108530CME</v>
      </c>
      <c r="Q460" t="str">
        <f t="shared" si="52"/>
        <v>14108530CME</v>
      </c>
      <c r="R460" t="str">
        <f t="shared" si="53"/>
        <v>141085TDCME</v>
      </c>
      <c r="S460" t="str">
        <f t="shared" si="54"/>
        <v>100141085TDCME</v>
      </c>
      <c r="T460" t="str">
        <f t="shared" si="55"/>
        <v>0CME</v>
      </c>
    </row>
    <row r="461" spans="3:20" x14ac:dyDescent="0.2">
      <c r="C461">
        <v>1001</v>
      </c>
      <c r="D461" t="s">
        <v>199</v>
      </c>
      <c r="E461" t="s">
        <v>200</v>
      </c>
      <c r="F461" t="s">
        <v>602</v>
      </c>
      <c r="G461" s="1">
        <v>41085</v>
      </c>
      <c r="H461" t="s">
        <v>204</v>
      </c>
      <c r="I461">
        <v>34</v>
      </c>
      <c r="J461">
        <v>6.85</v>
      </c>
      <c r="K461">
        <v>21.9</v>
      </c>
      <c r="L461" s="139">
        <v>0</v>
      </c>
      <c r="M461">
        <v>0</v>
      </c>
      <c r="N461">
        <f t="shared" si="49"/>
        <v>21.9</v>
      </c>
      <c r="O461">
        <f t="shared" si="50"/>
        <v>150.01499999999999</v>
      </c>
      <c r="P461" t="str">
        <f t="shared" si="51"/>
        <v>10014108530CME</v>
      </c>
      <c r="Q461" t="str">
        <f t="shared" si="52"/>
        <v>14108530CME</v>
      </c>
      <c r="R461" t="str">
        <f t="shared" si="53"/>
        <v>141085TDCME</v>
      </c>
      <c r="S461" t="str">
        <f t="shared" si="54"/>
        <v>100141085TDCME</v>
      </c>
      <c r="T461" t="str">
        <f t="shared" si="55"/>
        <v>0CME</v>
      </c>
    </row>
    <row r="462" spans="3:20" x14ac:dyDescent="0.2">
      <c r="C462">
        <v>1001</v>
      </c>
      <c r="D462" t="s">
        <v>199</v>
      </c>
      <c r="E462" t="s">
        <v>200</v>
      </c>
      <c r="F462" t="s">
        <v>603</v>
      </c>
      <c r="G462" s="1">
        <v>41085</v>
      </c>
      <c r="H462" t="s">
        <v>204</v>
      </c>
      <c r="I462">
        <v>34</v>
      </c>
      <c r="J462">
        <v>6.85</v>
      </c>
      <c r="K462">
        <v>151.68</v>
      </c>
      <c r="L462" s="139">
        <v>0</v>
      </c>
      <c r="M462">
        <v>0</v>
      </c>
      <c r="N462">
        <f t="shared" si="49"/>
        <v>151.68</v>
      </c>
      <c r="O462">
        <f t="shared" si="50"/>
        <v>1039.008</v>
      </c>
      <c r="P462" t="str">
        <f t="shared" si="51"/>
        <v>10014108530CME</v>
      </c>
      <c r="Q462" t="str">
        <f t="shared" si="52"/>
        <v>14108530CME</v>
      </c>
      <c r="R462" t="str">
        <f t="shared" si="53"/>
        <v>141085TDCME</v>
      </c>
      <c r="S462" t="str">
        <f t="shared" si="54"/>
        <v>100141085TDCME</v>
      </c>
      <c r="T462" t="str">
        <f t="shared" si="55"/>
        <v>0CME</v>
      </c>
    </row>
    <row r="463" spans="3:20" x14ac:dyDescent="0.2">
      <c r="C463">
        <v>1001</v>
      </c>
      <c r="D463" t="s">
        <v>199</v>
      </c>
      <c r="E463" t="s">
        <v>200</v>
      </c>
      <c r="F463" t="s">
        <v>604</v>
      </c>
      <c r="G463" s="1">
        <v>41085</v>
      </c>
      <c r="H463" t="s">
        <v>204</v>
      </c>
      <c r="I463">
        <v>34</v>
      </c>
      <c r="J463">
        <v>6.85</v>
      </c>
      <c r="K463">
        <v>116.79</v>
      </c>
      <c r="L463" s="139">
        <v>0</v>
      </c>
      <c r="M463">
        <v>0</v>
      </c>
      <c r="N463">
        <f t="shared" si="49"/>
        <v>116.79</v>
      </c>
      <c r="O463">
        <f t="shared" si="50"/>
        <v>800.01149999999996</v>
      </c>
      <c r="P463" t="str">
        <f t="shared" si="51"/>
        <v>10014108530CME</v>
      </c>
      <c r="Q463" t="str">
        <f t="shared" si="52"/>
        <v>14108530CME</v>
      </c>
      <c r="R463" t="str">
        <f t="shared" si="53"/>
        <v>141085TDCME</v>
      </c>
      <c r="S463" t="str">
        <f t="shared" si="54"/>
        <v>100141085TDCME</v>
      </c>
      <c r="T463" t="str">
        <f t="shared" si="55"/>
        <v>0CME</v>
      </c>
    </row>
    <row r="464" spans="3:20" x14ac:dyDescent="0.2">
      <c r="C464">
        <v>1001</v>
      </c>
      <c r="D464" t="s">
        <v>199</v>
      </c>
      <c r="E464" t="s">
        <v>200</v>
      </c>
      <c r="F464" t="s">
        <v>605</v>
      </c>
      <c r="G464" s="1">
        <v>41085</v>
      </c>
      <c r="H464" t="s">
        <v>204</v>
      </c>
      <c r="I464">
        <v>34</v>
      </c>
      <c r="J464">
        <v>6.85</v>
      </c>
      <c r="K464">
        <v>115.83</v>
      </c>
      <c r="L464" s="139">
        <v>0</v>
      </c>
      <c r="M464">
        <v>0</v>
      </c>
      <c r="N464">
        <f t="shared" si="49"/>
        <v>115.83</v>
      </c>
      <c r="O464">
        <f t="shared" si="50"/>
        <v>793.43549999999993</v>
      </c>
      <c r="P464" t="str">
        <f t="shared" si="51"/>
        <v>10014108530CME</v>
      </c>
      <c r="Q464" t="str">
        <f t="shared" si="52"/>
        <v>14108530CME</v>
      </c>
      <c r="R464" t="str">
        <f t="shared" si="53"/>
        <v>141085TDCME</v>
      </c>
      <c r="S464" t="str">
        <f t="shared" si="54"/>
        <v>100141085TDCME</v>
      </c>
      <c r="T464" t="str">
        <f t="shared" si="55"/>
        <v>0CME</v>
      </c>
    </row>
    <row r="465" spans="3:20" x14ac:dyDescent="0.2">
      <c r="C465">
        <v>1001</v>
      </c>
      <c r="D465" t="s">
        <v>199</v>
      </c>
      <c r="E465" t="s">
        <v>200</v>
      </c>
      <c r="F465" t="s">
        <v>606</v>
      </c>
      <c r="G465" s="1">
        <v>41085</v>
      </c>
      <c r="H465" t="s">
        <v>204</v>
      </c>
      <c r="I465">
        <v>34</v>
      </c>
      <c r="J465">
        <v>6.85</v>
      </c>
      <c r="K465">
        <v>102.19</v>
      </c>
      <c r="L465" s="139">
        <v>0</v>
      </c>
      <c r="M465">
        <v>0</v>
      </c>
      <c r="N465">
        <f t="shared" si="49"/>
        <v>102.19</v>
      </c>
      <c r="O465">
        <f t="shared" si="50"/>
        <v>700.00149999999996</v>
      </c>
      <c r="P465" t="str">
        <f t="shared" si="51"/>
        <v>10014108530CME</v>
      </c>
      <c r="Q465" t="str">
        <f t="shared" si="52"/>
        <v>14108530CME</v>
      </c>
      <c r="R465" t="str">
        <f t="shared" si="53"/>
        <v>141085TDCME</v>
      </c>
      <c r="S465" t="str">
        <f t="shared" si="54"/>
        <v>100141085TDCME</v>
      </c>
      <c r="T465" t="str">
        <f t="shared" si="55"/>
        <v>0CME</v>
      </c>
    </row>
    <row r="466" spans="3:20" x14ac:dyDescent="0.2">
      <c r="C466">
        <v>1001</v>
      </c>
      <c r="D466" t="s">
        <v>199</v>
      </c>
      <c r="E466" t="s">
        <v>200</v>
      </c>
      <c r="F466" t="s">
        <v>241</v>
      </c>
      <c r="G466" s="1">
        <v>41085</v>
      </c>
      <c r="H466" t="s">
        <v>204</v>
      </c>
      <c r="I466">
        <v>34</v>
      </c>
      <c r="J466">
        <v>6.85</v>
      </c>
      <c r="K466">
        <v>160.6</v>
      </c>
      <c r="L466" s="139">
        <v>0</v>
      </c>
      <c r="M466">
        <v>0</v>
      </c>
      <c r="N466">
        <f t="shared" si="49"/>
        <v>160.6</v>
      </c>
      <c r="O466">
        <f t="shared" si="50"/>
        <v>1100.1099999999999</v>
      </c>
      <c r="P466" t="str">
        <f t="shared" si="51"/>
        <v>10014108530CME</v>
      </c>
      <c r="Q466" t="str">
        <f t="shared" si="52"/>
        <v>14108530CME</v>
      </c>
      <c r="R466" t="str">
        <f t="shared" si="53"/>
        <v>141085TDCME</v>
      </c>
      <c r="S466" t="str">
        <f t="shared" si="54"/>
        <v>100141085TDCME</v>
      </c>
      <c r="T466" t="str">
        <f t="shared" si="55"/>
        <v>0CME</v>
      </c>
    </row>
    <row r="467" spans="3:20" x14ac:dyDescent="0.2">
      <c r="C467">
        <v>1001</v>
      </c>
      <c r="D467" t="s">
        <v>199</v>
      </c>
      <c r="E467" t="s">
        <v>200</v>
      </c>
      <c r="F467" t="s">
        <v>724</v>
      </c>
      <c r="G467" s="1">
        <v>41085</v>
      </c>
      <c r="H467" t="s">
        <v>204</v>
      </c>
      <c r="I467">
        <v>34</v>
      </c>
      <c r="J467">
        <v>6.85</v>
      </c>
      <c r="K467">
        <v>37925.71</v>
      </c>
      <c r="L467" s="139">
        <v>0</v>
      </c>
      <c r="M467">
        <v>0</v>
      </c>
      <c r="N467">
        <f t="shared" si="49"/>
        <v>37925.71</v>
      </c>
      <c r="O467">
        <f t="shared" si="50"/>
        <v>259791.11349999998</v>
      </c>
      <c r="P467" t="str">
        <f t="shared" si="51"/>
        <v>10014108530CME</v>
      </c>
      <c r="Q467" t="str">
        <f t="shared" si="52"/>
        <v>14108530CME</v>
      </c>
      <c r="R467" t="str">
        <f t="shared" si="53"/>
        <v>141085TDCME</v>
      </c>
      <c r="S467" t="str">
        <f t="shared" si="54"/>
        <v>100141085TDCME</v>
      </c>
      <c r="T467" t="str">
        <f t="shared" si="55"/>
        <v>0CME</v>
      </c>
    </row>
    <row r="468" spans="3:20" x14ac:dyDescent="0.2">
      <c r="C468">
        <v>1001</v>
      </c>
      <c r="D468" t="s">
        <v>199</v>
      </c>
      <c r="E468" t="s">
        <v>200</v>
      </c>
      <c r="F468" t="s">
        <v>725</v>
      </c>
      <c r="G468" s="1">
        <v>41085</v>
      </c>
      <c r="H468" t="s">
        <v>204</v>
      </c>
      <c r="I468">
        <v>34</v>
      </c>
      <c r="J468">
        <v>6.85</v>
      </c>
      <c r="K468">
        <v>189.78</v>
      </c>
      <c r="L468" s="139">
        <v>0</v>
      </c>
      <c r="M468">
        <v>0</v>
      </c>
      <c r="N468">
        <f t="shared" si="49"/>
        <v>189.78</v>
      </c>
      <c r="O468">
        <f t="shared" si="50"/>
        <v>1299.9929999999999</v>
      </c>
      <c r="P468" t="str">
        <f t="shared" si="51"/>
        <v>10014108530CME</v>
      </c>
      <c r="Q468" t="str">
        <f t="shared" si="52"/>
        <v>14108530CME</v>
      </c>
      <c r="R468" t="str">
        <f t="shared" si="53"/>
        <v>141085TDCME</v>
      </c>
      <c r="S468" t="str">
        <f t="shared" si="54"/>
        <v>100141085TDCME</v>
      </c>
      <c r="T468" t="str">
        <f t="shared" si="55"/>
        <v>0CME</v>
      </c>
    </row>
    <row r="469" spans="3:20" x14ac:dyDescent="0.2">
      <c r="C469">
        <v>1001</v>
      </c>
      <c r="D469" t="s">
        <v>199</v>
      </c>
      <c r="E469" t="s">
        <v>200</v>
      </c>
      <c r="F469" t="s">
        <v>242</v>
      </c>
      <c r="G469" s="1">
        <v>41085</v>
      </c>
      <c r="H469" t="s">
        <v>204</v>
      </c>
      <c r="I469">
        <v>34</v>
      </c>
      <c r="J469">
        <v>6.85</v>
      </c>
      <c r="K469">
        <v>29.2</v>
      </c>
      <c r="L469" s="139">
        <v>0</v>
      </c>
      <c r="M469">
        <v>0</v>
      </c>
      <c r="N469">
        <f t="shared" si="49"/>
        <v>29.2</v>
      </c>
      <c r="O469">
        <f t="shared" si="50"/>
        <v>200.01999999999998</v>
      </c>
      <c r="P469" t="str">
        <f t="shared" si="51"/>
        <v>10014108530CME</v>
      </c>
      <c r="Q469" t="str">
        <f t="shared" si="52"/>
        <v>14108530CME</v>
      </c>
      <c r="R469" t="str">
        <f t="shared" si="53"/>
        <v>141085TDCME</v>
      </c>
      <c r="S469" t="str">
        <f t="shared" si="54"/>
        <v>100141085TDCME</v>
      </c>
      <c r="T469" t="str">
        <f t="shared" si="55"/>
        <v>0CME</v>
      </c>
    </row>
    <row r="470" spans="3:20" x14ac:dyDescent="0.2">
      <c r="C470">
        <v>1001</v>
      </c>
      <c r="D470" t="s">
        <v>199</v>
      </c>
      <c r="E470" t="s">
        <v>200</v>
      </c>
      <c r="F470" t="s">
        <v>727</v>
      </c>
      <c r="G470" s="1">
        <v>41085</v>
      </c>
      <c r="H470" t="s">
        <v>204</v>
      </c>
      <c r="I470">
        <v>34</v>
      </c>
      <c r="J470">
        <v>6.85</v>
      </c>
      <c r="K470">
        <v>330.54</v>
      </c>
      <c r="L470" s="139">
        <v>0</v>
      </c>
      <c r="M470">
        <v>0</v>
      </c>
      <c r="N470">
        <f t="shared" si="49"/>
        <v>330.54</v>
      </c>
      <c r="O470">
        <f t="shared" si="50"/>
        <v>2264.1990000000001</v>
      </c>
      <c r="P470" t="str">
        <f t="shared" si="51"/>
        <v>10014108530CME</v>
      </c>
      <c r="Q470" t="str">
        <f t="shared" si="52"/>
        <v>14108530CME</v>
      </c>
      <c r="R470" t="str">
        <f t="shared" si="53"/>
        <v>141085TDCME</v>
      </c>
      <c r="S470" t="str">
        <f t="shared" si="54"/>
        <v>100141085TDCME</v>
      </c>
      <c r="T470" t="str">
        <f t="shared" si="55"/>
        <v>0CME</v>
      </c>
    </row>
    <row r="471" spans="3:20" x14ac:dyDescent="0.2">
      <c r="C471">
        <v>1001</v>
      </c>
      <c r="D471" t="s">
        <v>199</v>
      </c>
      <c r="E471" t="s">
        <v>200</v>
      </c>
      <c r="F471" t="s">
        <v>341</v>
      </c>
      <c r="G471" s="1">
        <v>41085</v>
      </c>
      <c r="H471" t="s">
        <v>204</v>
      </c>
      <c r="I471">
        <v>34</v>
      </c>
      <c r="J471">
        <v>6.85</v>
      </c>
      <c r="K471">
        <v>72.989999999999995</v>
      </c>
      <c r="L471" s="139">
        <v>0</v>
      </c>
      <c r="M471">
        <v>0</v>
      </c>
      <c r="N471">
        <f t="shared" si="49"/>
        <v>72.989999999999995</v>
      </c>
      <c r="O471">
        <f t="shared" si="50"/>
        <v>499.98149999999993</v>
      </c>
      <c r="P471" t="str">
        <f t="shared" si="51"/>
        <v>10014108530CME</v>
      </c>
      <c r="Q471" t="str">
        <f t="shared" si="52"/>
        <v>14108530CME</v>
      </c>
      <c r="R471" t="str">
        <f t="shared" si="53"/>
        <v>141085TDCME</v>
      </c>
      <c r="S471" t="str">
        <f t="shared" si="54"/>
        <v>100141085TDCME</v>
      </c>
      <c r="T471" t="str">
        <f t="shared" si="55"/>
        <v>0CME</v>
      </c>
    </row>
    <row r="472" spans="3:20" x14ac:dyDescent="0.2">
      <c r="C472">
        <v>1001</v>
      </c>
      <c r="D472" t="s">
        <v>199</v>
      </c>
      <c r="E472" t="s">
        <v>200</v>
      </c>
      <c r="F472" t="s">
        <v>728</v>
      </c>
      <c r="G472" s="1">
        <v>41085</v>
      </c>
      <c r="H472" t="s">
        <v>204</v>
      </c>
      <c r="I472">
        <v>34</v>
      </c>
      <c r="J472">
        <v>6.85</v>
      </c>
      <c r="K472">
        <v>182.48</v>
      </c>
      <c r="L472" s="139">
        <v>0</v>
      </c>
      <c r="M472">
        <v>0</v>
      </c>
      <c r="N472">
        <f t="shared" si="49"/>
        <v>182.48</v>
      </c>
      <c r="O472">
        <f t="shared" si="50"/>
        <v>1249.9879999999998</v>
      </c>
      <c r="P472" t="str">
        <f t="shared" si="51"/>
        <v>10014108530CME</v>
      </c>
      <c r="Q472" t="str">
        <f t="shared" si="52"/>
        <v>14108530CME</v>
      </c>
      <c r="R472" t="str">
        <f t="shared" si="53"/>
        <v>141085TDCME</v>
      </c>
      <c r="S472" t="str">
        <f t="shared" si="54"/>
        <v>100141085TDCME</v>
      </c>
      <c r="T472" t="str">
        <f t="shared" si="55"/>
        <v>0CME</v>
      </c>
    </row>
    <row r="473" spans="3:20" x14ac:dyDescent="0.2">
      <c r="C473">
        <v>1001</v>
      </c>
      <c r="D473" t="s">
        <v>199</v>
      </c>
      <c r="E473" t="s">
        <v>200</v>
      </c>
      <c r="F473" t="s">
        <v>342</v>
      </c>
      <c r="G473" s="1">
        <v>41085</v>
      </c>
      <c r="H473" t="s">
        <v>204</v>
      </c>
      <c r="I473">
        <v>34</v>
      </c>
      <c r="J473">
        <v>6.85</v>
      </c>
      <c r="K473">
        <v>126.68</v>
      </c>
      <c r="L473" s="139">
        <v>0</v>
      </c>
      <c r="M473">
        <v>0</v>
      </c>
      <c r="N473">
        <f t="shared" si="49"/>
        <v>126.68</v>
      </c>
      <c r="O473">
        <f t="shared" si="50"/>
        <v>867.75800000000004</v>
      </c>
      <c r="P473" t="str">
        <f t="shared" si="51"/>
        <v>10014108530CME</v>
      </c>
      <c r="Q473" t="str">
        <f t="shared" si="52"/>
        <v>14108530CME</v>
      </c>
      <c r="R473" t="str">
        <f t="shared" si="53"/>
        <v>141085TDCME</v>
      </c>
      <c r="S473" t="str">
        <f t="shared" si="54"/>
        <v>100141085TDCME</v>
      </c>
      <c r="T473" t="str">
        <f t="shared" si="55"/>
        <v>0CME</v>
      </c>
    </row>
    <row r="474" spans="3:20" x14ac:dyDescent="0.2">
      <c r="C474">
        <v>1001</v>
      </c>
      <c r="D474" t="s">
        <v>199</v>
      </c>
      <c r="E474" t="s">
        <v>200</v>
      </c>
      <c r="F474" t="s">
        <v>343</v>
      </c>
      <c r="G474" s="1">
        <v>41085</v>
      </c>
      <c r="H474" t="s">
        <v>204</v>
      </c>
      <c r="I474">
        <v>34</v>
      </c>
      <c r="J474">
        <v>6.85</v>
      </c>
      <c r="K474">
        <v>51.09</v>
      </c>
      <c r="L474" s="139">
        <v>0</v>
      </c>
      <c r="M474">
        <v>0</v>
      </c>
      <c r="N474">
        <f t="shared" si="49"/>
        <v>51.09</v>
      </c>
      <c r="O474">
        <f t="shared" si="50"/>
        <v>349.9665</v>
      </c>
      <c r="P474" t="str">
        <f t="shared" si="51"/>
        <v>10014108530CME</v>
      </c>
      <c r="Q474" t="str">
        <f t="shared" si="52"/>
        <v>14108530CME</v>
      </c>
      <c r="R474" t="str">
        <f t="shared" si="53"/>
        <v>141085TDCME</v>
      </c>
      <c r="S474" t="str">
        <f t="shared" si="54"/>
        <v>100141085TDCME</v>
      </c>
      <c r="T474" t="str">
        <f t="shared" si="55"/>
        <v>0CME</v>
      </c>
    </row>
    <row r="475" spans="3:20" x14ac:dyDescent="0.2">
      <c r="C475">
        <v>1001</v>
      </c>
      <c r="D475" t="s">
        <v>199</v>
      </c>
      <c r="E475" t="s">
        <v>200</v>
      </c>
      <c r="F475" t="s">
        <v>344</v>
      </c>
      <c r="G475" s="1">
        <v>41085</v>
      </c>
      <c r="H475" t="s">
        <v>204</v>
      </c>
      <c r="I475">
        <v>34</v>
      </c>
      <c r="J475">
        <v>6.85</v>
      </c>
      <c r="K475">
        <v>325.75</v>
      </c>
      <c r="L475" s="139">
        <v>0</v>
      </c>
      <c r="M475">
        <v>0</v>
      </c>
      <c r="N475">
        <f t="shared" si="49"/>
        <v>325.75</v>
      </c>
      <c r="O475">
        <f t="shared" si="50"/>
        <v>2231.3874999999998</v>
      </c>
      <c r="P475" t="str">
        <f t="shared" si="51"/>
        <v>10014108530CME</v>
      </c>
      <c r="Q475" t="str">
        <f t="shared" si="52"/>
        <v>14108530CME</v>
      </c>
      <c r="R475" t="str">
        <f t="shared" si="53"/>
        <v>141085TDCME</v>
      </c>
      <c r="S475" t="str">
        <f t="shared" si="54"/>
        <v>100141085TDCME</v>
      </c>
      <c r="T475" t="str">
        <f t="shared" si="55"/>
        <v>0CME</v>
      </c>
    </row>
    <row r="476" spans="3:20" x14ac:dyDescent="0.2">
      <c r="C476">
        <v>1001</v>
      </c>
      <c r="D476" t="s">
        <v>199</v>
      </c>
      <c r="E476" t="s">
        <v>200</v>
      </c>
      <c r="F476" t="s">
        <v>345</v>
      </c>
      <c r="G476" s="1">
        <v>41085</v>
      </c>
      <c r="H476" t="s">
        <v>204</v>
      </c>
      <c r="I476">
        <v>34</v>
      </c>
      <c r="J476">
        <v>6.85</v>
      </c>
      <c r="K476">
        <v>291.95999999999998</v>
      </c>
      <c r="L476" s="139">
        <v>0</v>
      </c>
      <c r="M476">
        <v>0</v>
      </c>
      <c r="N476">
        <f t="shared" si="49"/>
        <v>291.95999999999998</v>
      </c>
      <c r="O476">
        <f t="shared" si="50"/>
        <v>1999.9259999999997</v>
      </c>
      <c r="P476" t="str">
        <f t="shared" si="51"/>
        <v>10014108530CME</v>
      </c>
      <c r="Q476" t="str">
        <f t="shared" si="52"/>
        <v>14108530CME</v>
      </c>
      <c r="R476" t="str">
        <f t="shared" si="53"/>
        <v>141085TDCME</v>
      </c>
      <c r="S476" t="str">
        <f t="shared" si="54"/>
        <v>100141085TDCME</v>
      </c>
      <c r="T476" t="str">
        <f t="shared" si="55"/>
        <v>0CME</v>
      </c>
    </row>
    <row r="477" spans="3:20" x14ac:dyDescent="0.2">
      <c r="C477">
        <v>1001</v>
      </c>
      <c r="D477" t="s">
        <v>199</v>
      </c>
      <c r="E477" t="s">
        <v>200</v>
      </c>
      <c r="F477" t="s">
        <v>346</v>
      </c>
      <c r="G477" s="1">
        <v>41085</v>
      </c>
      <c r="H477" t="s">
        <v>204</v>
      </c>
      <c r="I477">
        <v>34</v>
      </c>
      <c r="J477">
        <v>6.85</v>
      </c>
      <c r="K477">
        <v>85.99</v>
      </c>
      <c r="L477" s="139">
        <v>0</v>
      </c>
      <c r="M477">
        <v>0</v>
      </c>
      <c r="N477">
        <f t="shared" si="49"/>
        <v>85.99</v>
      </c>
      <c r="O477">
        <f t="shared" si="50"/>
        <v>589.03149999999994</v>
      </c>
      <c r="P477" t="str">
        <f t="shared" si="51"/>
        <v>10014108530CME</v>
      </c>
      <c r="Q477" t="str">
        <f t="shared" si="52"/>
        <v>14108530CME</v>
      </c>
      <c r="R477" t="str">
        <f t="shared" si="53"/>
        <v>141085TDCME</v>
      </c>
      <c r="S477" t="str">
        <f t="shared" si="54"/>
        <v>100141085TDCME</v>
      </c>
      <c r="T477" t="str">
        <f t="shared" si="55"/>
        <v>0CME</v>
      </c>
    </row>
    <row r="478" spans="3:20" x14ac:dyDescent="0.2">
      <c r="C478">
        <v>1001</v>
      </c>
      <c r="D478" t="s">
        <v>199</v>
      </c>
      <c r="E478" t="s">
        <v>200</v>
      </c>
      <c r="F478" t="s">
        <v>347</v>
      </c>
      <c r="G478" s="1">
        <v>41085</v>
      </c>
      <c r="H478" t="s">
        <v>204</v>
      </c>
      <c r="I478">
        <v>34</v>
      </c>
      <c r="J478">
        <v>6.85</v>
      </c>
      <c r="K478">
        <v>988760.79</v>
      </c>
      <c r="L478" s="139">
        <v>0</v>
      </c>
      <c r="M478">
        <v>0</v>
      </c>
      <c r="N478">
        <f t="shared" si="49"/>
        <v>988760.79</v>
      </c>
      <c r="O478">
        <f t="shared" si="50"/>
        <v>6773011.4114999995</v>
      </c>
      <c r="P478" t="str">
        <f t="shared" si="51"/>
        <v>10014108530CME</v>
      </c>
      <c r="Q478" t="str">
        <f t="shared" si="52"/>
        <v>14108530CME</v>
      </c>
      <c r="R478" t="str">
        <f t="shared" si="53"/>
        <v>141085TDCME</v>
      </c>
      <c r="S478" t="str">
        <f t="shared" si="54"/>
        <v>100141085TDCME</v>
      </c>
      <c r="T478" t="str">
        <f t="shared" si="55"/>
        <v>0CME</v>
      </c>
    </row>
    <row r="479" spans="3:20" x14ac:dyDescent="0.2">
      <c r="C479">
        <v>1001</v>
      </c>
      <c r="D479" t="s">
        <v>199</v>
      </c>
      <c r="E479" t="s">
        <v>200</v>
      </c>
      <c r="F479" t="s">
        <v>810</v>
      </c>
      <c r="G479" s="1">
        <v>41085</v>
      </c>
      <c r="H479" t="s">
        <v>204</v>
      </c>
      <c r="I479">
        <v>34</v>
      </c>
      <c r="J479">
        <v>6.85</v>
      </c>
      <c r="K479">
        <v>168.61</v>
      </c>
      <c r="L479" s="139">
        <v>0</v>
      </c>
      <c r="M479">
        <v>0</v>
      </c>
      <c r="N479">
        <f t="shared" si="49"/>
        <v>168.61</v>
      </c>
      <c r="O479">
        <f t="shared" si="50"/>
        <v>1154.9784999999999</v>
      </c>
      <c r="P479" t="str">
        <f t="shared" si="51"/>
        <v>10014108530CME</v>
      </c>
      <c r="Q479" t="str">
        <f t="shared" si="52"/>
        <v>14108530CME</v>
      </c>
      <c r="R479" t="str">
        <f t="shared" si="53"/>
        <v>141085TDCME</v>
      </c>
      <c r="S479" t="str">
        <f t="shared" si="54"/>
        <v>100141085TDCME</v>
      </c>
      <c r="T479" t="str">
        <f t="shared" si="55"/>
        <v>0CME</v>
      </c>
    </row>
    <row r="480" spans="3:20" x14ac:dyDescent="0.2">
      <c r="C480">
        <v>1001</v>
      </c>
      <c r="D480" t="s">
        <v>199</v>
      </c>
      <c r="E480" t="s">
        <v>200</v>
      </c>
      <c r="F480" t="s">
        <v>729</v>
      </c>
      <c r="G480" s="1">
        <v>41085</v>
      </c>
      <c r="H480" t="s">
        <v>204</v>
      </c>
      <c r="I480">
        <v>34</v>
      </c>
      <c r="J480">
        <v>6.85</v>
      </c>
      <c r="K480">
        <v>43.8</v>
      </c>
      <c r="L480" s="139">
        <v>0</v>
      </c>
      <c r="M480">
        <v>0</v>
      </c>
      <c r="N480">
        <f t="shared" si="49"/>
        <v>43.8</v>
      </c>
      <c r="O480">
        <f t="shared" si="50"/>
        <v>300.02999999999997</v>
      </c>
      <c r="P480" t="str">
        <f t="shared" si="51"/>
        <v>10014108530CME</v>
      </c>
      <c r="Q480" t="str">
        <f t="shared" si="52"/>
        <v>14108530CME</v>
      </c>
      <c r="R480" t="str">
        <f t="shared" si="53"/>
        <v>141085TDCME</v>
      </c>
      <c r="S480" t="str">
        <f t="shared" si="54"/>
        <v>100141085TDCME</v>
      </c>
      <c r="T480" t="str">
        <f t="shared" si="55"/>
        <v>0CME</v>
      </c>
    </row>
    <row r="481" spans="3:20" x14ac:dyDescent="0.2">
      <c r="C481">
        <v>1001</v>
      </c>
      <c r="D481" t="s">
        <v>199</v>
      </c>
      <c r="E481" t="s">
        <v>200</v>
      </c>
      <c r="F481" t="s">
        <v>730</v>
      </c>
      <c r="G481" s="1">
        <v>41085</v>
      </c>
      <c r="H481" t="s">
        <v>204</v>
      </c>
      <c r="I481">
        <v>34</v>
      </c>
      <c r="J481">
        <v>6.85</v>
      </c>
      <c r="K481">
        <v>223.36</v>
      </c>
      <c r="L481" s="139">
        <v>0</v>
      </c>
      <c r="M481">
        <v>0</v>
      </c>
      <c r="N481">
        <f t="shared" si="49"/>
        <v>223.36</v>
      </c>
      <c r="O481">
        <f t="shared" si="50"/>
        <v>1530.0160000000001</v>
      </c>
      <c r="P481" t="str">
        <f t="shared" si="51"/>
        <v>10014108530CME</v>
      </c>
      <c r="Q481" t="str">
        <f t="shared" si="52"/>
        <v>14108530CME</v>
      </c>
      <c r="R481" t="str">
        <f t="shared" si="53"/>
        <v>141085TDCME</v>
      </c>
      <c r="S481" t="str">
        <f t="shared" si="54"/>
        <v>100141085TDCME</v>
      </c>
      <c r="T481" t="str">
        <f t="shared" si="55"/>
        <v>0CME</v>
      </c>
    </row>
    <row r="482" spans="3:20" x14ac:dyDescent="0.2">
      <c r="C482">
        <v>1001</v>
      </c>
      <c r="D482" t="s">
        <v>199</v>
      </c>
      <c r="E482" t="s">
        <v>200</v>
      </c>
      <c r="F482" t="s">
        <v>763</v>
      </c>
      <c r="G482" s="1">
        <v>41085</v>
      </c>
      <c r="H482" t="s">
        <v>204</v>
      </c>
      <c r="I482">
        <v>34</v>
      </c>
      <c r="J482">
        <v>6.85</v>
      </c>
      <c r="K482">
        <v>14.6</v>
      </c>
      <c r="L482" s="139">
        <v>0</v>
      </c>
      <c r="M482">
        <v>0</v>
      </c>
      <c r="N482">
        <f t="shared" si="49"/>
        <v>14.6</v>
      </c>
      <c r="O482">
        <f t="shared" si="50"/>
        <v>100.00999999999999</v>
      </c>
      <c r="P482" t="str">
        <f t="shared" si="51"/>
        <v>10014108530CME</v>
      </c>
      <c r="Q482" t="str">
        <f t="shared" si="52"/>
        <v>14108530CME</v>
      </c>
      <c r="R482" t="str">
        <f t="shared" si="53"/>
        <v>141085TDCME</v>
      </c>
      <c r="S482" t="str">
        <f t="shared" si="54"/>
        <v>100141085TDCME</v>
      </c>
      <c r="T482" t="str">
        <f t="shared" si="55"/>
        <v>0CME</v>
      </c>
    </row>
    <row r="483" spans="3:20" x14ac:dyDescent="0.2">
      <c r="C483">
        <v>1001</v>
      </c>
      <c r="D483" t="s">
        <v>199</v>
      </c>
      <c r="E483" t="s">
        <v>200</v>
      </c>
      <c r="F483" t="s">
        <v>764</v>
      </c>
      <c r="G483" s="1">
        <v>41085</v>
      </c>
      <c r="H483" t="s">
        <v>204</v>
      </c>
      <c r="I483">
        <v>34</v>
      </c>
      <c r="J483">
        <v>6.85</v>
      </c>
      <c r="K483">
        <v>72.989999999999995</v>
      </c>
      <c r="L483" s="139">
        <v>0</v>
      </c>
      <c r="M483">
        <v>0</v>
      </c>
      <c r="N483">
        <f t="shared" si="49"/>
        <v>72.989999999999995</v>
      </c>
      <c r="O483">
        <f t="shared" si="50"/>
        <v>499.98149999999993</v>
      </c>
      <c r="P483" t="str">
        <f t="shared" si="51"/>
        <v>10014108530CME</v>
      </c>
      <c r="Q483" t="str">
        <f t="shared" si="52"/>
        <v>14108530CME</v>
      </c>
      <c r="R483" t="str">
        <f t="shared" si="53"/>
        <v>141085TDCME</v>
      </c>
      <c r="S483" t="str">
        <f t="shared" si="54"/>
        <v>100141085TDCME</v>
      </c>
      <c r="T483" t="str">
        <f t="shared" si="55"/>
        <v>0CME</v>
      </c>
    </row>
    <row r="484" spans="3:20" x14ac:dyDescent="0.2">
      <c r="C484">
        <v>1001</v>
      </c>
      <c r="D484" t="s">
        <v>199</v>
      </c>
      <c r="E484" t="s">
        <v>200</v>
      </c>
      <c r="F484" t="s">
        <v>428</v>
      </c>
      <c r="G484" s="1">
        <v>41085</v>
      </c>
      <c r="H484" t="s">
        <v>204</v>
      </c>
      <c r="I484">
        <v>34</v>
      </c>
      <c r="J484">
        <v>6.85</v>
      </c>
      <c r="K484">
        <v>9434.33</v>
      </c>
      <c r="L484" s="139">
        <v>0</v>
      </c>
      <c r="M484">
        <v>0</v>
      </c>
      <c r="N484">
        <f t="shared" si="49"/>
        <v>9434.33</v>
      </c>
      <c r="O484">
        <f t="shared" si="50"/>
        <v>64625.160499999998</v>
      </c>
      <c r="P484" t="str">
        <f t="shared" si="51"/>
        <v>10014108530CME</v>
      </c>
      <c r="Q484" t="str">
        <f t="shared" si="52"/>
        <v>14108530CME</v>
      </c>
      <c r="R484" t="str">
        <f t="shared" si="53"/>
        <v>141085TDCME</v>
      </c>
      <c r="S484" t="str">
        <f t="shared" si="54"/>
        <v>100141085TDCME</v>
      </c>
      <c r="T484" t="str">
        <f t="shared" si="55"/>
        <v>0CME</v>
      </c>
    </row>
    <row r="485" spans="3:20" x14ac:dyDescent="0.2">
      <c r="C485">
        <v>1001</v>
      </c>
      <c r="D485" t="s">
        <v>199</v>
      </c>
      <c r="E485" t="s">
        <v>200</v>
      </c>
      <c r="F485" t="s">
        <v>789</v>
      </c>
      <c r="G485" s="1">
        <v>41085</v>
      </c>
      <c r="H485" t="s">
        <v>204</v>
      </c>
      <c r="I485">
        <v>34</v>
      </c>
      <c r="J485">
        <v>6.85</v>
      </c>
      <c r="K485">
        <v>291.98</v>
      </c>
      <c r="L485" s="139">
        <v>0</v>
      </c>
      <c r="M485">
        <v>0</v>
      </c>
      <c r="N485">
        <f t="shared" si="49"/>
        <v>291.98</v>
      </c>
      <c r="O485">
        <f t="shared" si="50"/>
        <v>2000.0630000000001</v>
      </c>
      <c r="P485" t="str">
        <f t="shared" si="51"/>
        <v>10014108530CME</v>
      </c>
      <c r="Q485" t="str">
        <f t="shared" si="52"/>
        <v>14108530CME</v>
      </c>
      <c r="R485" t="str">
        <f t="shared" si="53"/>
        <v>141085TDCME</v>
      </c>
      <c r="S485" t="str">
        <f t="shared" si="54"/>
        <v>100141085TDCME</v>
      </c>
      <c r="T485" t="str">
        <f t="shared" si="55"/>
        <v>0CME</v>
      </c>
    </row>
    <row r="486" spans="3:20" x14ac:dyDescent="0.2">
      <c r="C486">
        <v>1001</v>
      </c>
      <c r="D486" t="s">
        <v>199</v>
      </c>
      <c r="E486" t="s">
        <v>200</v>
      </c>
      <c r="F486" t="s">
        <v>429</v>
      </c>
      <c r="G486" s="1">
        <v>41085</v>
      </c>
      <c r="H486" t="s">
        <v>204</v>
      </c>
      <c r="I486">
        <v>34</v>
      </c>
      <c r="J486">
        <v>6.85</v>
      </c>
      <c r="K486">
        <v>131.38999999999999</v>
      </c>
      <c r="L486" s="139">
        <v>0</v>
      </c>
      <c r="M486">
        <v>0</v>
      </c>
      <c r="N486">
        <f t="shared" si="49"/>
        <v>131.38999999999999</v>
      </c>
      <c r="O486">
        <f t="shared" si="50"/>
        <v>900.02149999999983</v>
      </c>
      <c r="P486" t="str">
        <f t="shared" si="51"/>
        <v>10014108530CME</v>
      </c>
      <c r="Q486" t="str">
        <f t="shared" si="52"/>
        <v>14108530CME</v>
      </c>
      <c r="R486" t="str">
        <f t="shared" si="53"/>
        <v>141085TDCME</v>
      </c>
      <c r="S486" t="str">
        <f t="shared" si="54"/>
        <v>100141085TDCME</v>
      </c>
      <c r="T486" t="str">
        <f t="shared" si="55"/>
        <v>0CME</v>
      </c>
    </row>
    <row r="487" spans="3:20" x14ac:dyDescent="0.2">
      <c r="C487">
        <v>1001</v>
      </c>
      <c r="D487" t="s">
        <v>199</v>
      </c>
      <c r="E487" t="s">
        <v>200</v>
      </c>
      <c r="F487" t="s">
        <v>765</v>
      </c>
      <c r="G487" s="1">
        <v>41085</v>
      </c>
      <c r="H487" t="s">
        <v>204</v>
      </c>
      <c r="I487">
        <v>34</v>
      </c>
      <c r="J487">
        <v>6.85</v>
      </c>
      <c r="K487">
        <v>32.19</v>
      </c>
      <c r="L487" s="139">
        <v>0</v>
      </c>
      <c r="M487">
        <v>0</v>
      </c>
      <c r="N487">
        <f t="shared" si="49"/>
        <v>32.19</v>
      </c>
      <c r="O487">
        <f t="shared" si="50"/>
        <v>220.50149999999996</v>
      </c>
      <c r="P487" t="str">
        <f t="shared" si="51"/>
        <v>10014108530CME</v>
      </c>
      <c r="Q487" t="str">
        <f t="shared" si="52"/>
        <v>14108530CME</v>
      </c>
      <c r="R487" t="str">
        <f t="shared" si="53"/>
        <v>141085TDCME</v>
      </c>
      <c r="S487" t="str">
        <f t="shared" si="54"/>
        <v>100141085TDCME</v>
      </c>
      <c r="T487" t="str">
        <f t="shared" si="55"/>
        <v>0CME</v>
      </c>
    </row>
    <row r="488" spans="3:20" x14ac:dyDescent="0.2">
      <c r="C488">
        <v>1001</v>
      </c>
      <c r="D488" t="s">
        <v>199</v>
      </c>
      <c r="E488" t="s">
        <v>200</v>
      </c>
      <c r="F488" t="s">
        <v>816</v>
      </c>
      <c r="G488" s="1">
        <v>41085</v>
      </c>
      <c r="H488" t="s">
        <v>204</v>
      </c>
      <c r="I488">
        <v>34</v>
      </c>
      <c r="J488">
        <v>6.85</v>
      </c>
      <c r="K488">
        <v>9567.57</v>
      </c>
      <c r="L488" s="139">
        <v>0</v>
      </c>
      <c r="M488">
        <v>0</v>
      </c>
      <c r="N488">
        <f t="shared" si="49"/>
        <v>9567.57</v>
      </c>
      <c r="O488">
        <f t="shared" si="50"/>
        <v>65537.854500000001</v>
      </c>
      <c r="P488" t="str">
        <f t="shared" si="51"/>
        <v>10014108530CME</v>
      </c>
      <c r="Q488" t="str">
        <f t="shared" si="52"/>
        <v>14108530CME</v>
      </c>
      <c r="R488" t="str">
        <f t="shared" si="53"/>
        <v>141085TDCME</v>
      </c>
      <c r="S488" t="str">
        <f t="shared" si="54"/>
        <v>100141085TDCME</v>
      </c>
      <c r="T488" t="str">
        <f t="shared" si="55"/>
        <v>0CME</v>
      </c>
    </row>
    <row r="489" spans="3:20" x14ac:dyDescent="0.2">
      <c r="C489">
        <v>1001</v>
      </c>
      <c r="D489" t="s">
        <v>199</v>
      </c>
      <c r="E489" t="s">
        <v>200</v>
      </c>
      <c r="F489" t="s">
        <v>744</v>
      </c>
      <c r="G489" s="1">
        <v>41085</v>
      </c>
      <c r="H489" t="s">
        <v>204</v>
      </c>
      <c r="I489">
        <v>34</v>
      </c>
      <c r="J489">
        <v>6.85</v>
      </c>
      <c r="K489">
        <v>25.04</v>
      </c>
      <c r="L489" s="139">
        <v>0</v>
      </c>
      <c r="M489">
        <v>0</v>
      </c>
      <c r="N489">
        <f t="shared" si="49"/>
        <v>25.04</v>
      </c>
      <c r="O489">
        <f t="shared" si="50"/>
        <v>171.52399999999997</v>
      </c>
      <c r="P489" t="str">
        <f t="shared" si="51"/>
        <v>10014108530CME</v>
      </c>
      <c r="Q489" t="str">
        <f t="shared" si="52"/>
        <v>14108530CME</v>
      </c>
      <c r="R489" t="str">
        <f t="shared" si="53"/>
        <v>141085TDCME</v>
      </c>
      <c r="S489" t="str">
        <f t="shared" si="54"/>
        <v>100141085TDCME</v>
      </c>
      <c r="T489" t="str">
        <f t="shared" si="55"/>
        <v>0CME</v>
      </c>
    </row>
    <row r="490" spans="3:20" x14ac:dyDescent="0.2">
      <c r="C490">
        <v>1001</v>
      </c>
      <c r="D490" t="s">
        <v>199</v>
      </c>
      <c r="E490" t="s">
        <v>200</v>
      </c>
      <c r="F490" t="s">
        <v>766</v>
      </c>
      <c r="G490" s="1">
        <v>41085</v>
      </c>
      <c r="H490" t="s">
        <v>204</v>
      </c>
      <c r="I490">
        <v>34</v>
      </c>
      <c r="J490">
        <v>6.85</v>
      </c>
      <c r="K490">
        <v>347.87</v>
      </c>
      <c r="L490" s="139">
        <v>0</v>
      </c>
      <c r="M490">
        <v>0</v>
      </c>
      <c r="N490">
        <f t="shared" si="49"/>
        <v>347.87</v>
      </c>
      <c r="O490">
        <f t="shared" si="50"/>
        <v>2382.9094999999998</v>
      </c>
      <c r="P490" t="str">
        <f t="shared" si="51"/>
        <v>10014108530CME</v>
      </c>
      <c r="Q490" t="str">
        <f t="shared" si="52"/>
        <v>14108530CME</v>
      </c>
      <c r="R490" t="str">
        <f t="shared" si="53"/>
        <v>141085TDCME</v>
      </c>
      <c r="S490" t="str">
        <f t="shared" si="54"/>
        <v>100141085TDCME</v>
      </c>
      <c r="T490" t="str">
        <f t="shared" si="55"/>
        <v>0CME</v>
      </c>
    </row>
    <row r="491" spans="3:20" x14ac:dyDescent="0.2">
      <c r="C491">
        <v>1001</v>
      </c>
      <c r="D491" t="s">
        <v>199</v>
      </c>
      <c r="E491" t="s">
        <v>200</v>
      </c>
      <c r="F491" t="s">
        <v>745</v>
      </c>
      <c r="G491" s="1">
        <v>41085</v>
      </c>
      <c r="H491" t="s">
        <v>204</v>
      </c>
      <c r="I491">
        <v>34</v>
      </c>
      <c r="J491">
        <v>6.85</v>
      </c>
      <c r="K491">
        <v>250.95</v>
      </c>
      <c r="L491" s="139">
        <v>0</v>
      </c>
      <c r="M491">
        <v>0</v>
      </c>
      <c r="N491">
        <f t="shared" si="49"/>
        <v>250.95</v>
      </c>
      <c r="O491">
        <f t="shared" si="50"/>
        <v>1719.0074999999999</v>
      </c>
      <c r="P491" t="str">
        <f t="shared" si="51"/>
        <v>10014108530CME</v>
      </c>
      <c r="Q491" t="str">
        <f t="shared" si="52"/>
        <v>14108530CME</v>
      </c>
      <c r="R491" t="str">
        <f t="shared" si="53"/>
        <v>141085TDCME</v>
      </c>
      <c r="S491" t="str">
        <f t="shared" si="54"/>
        <v>100141085TDCME</v>
      </c>
      <c r="T491" t="str">
        <f t="shared" si="55"/>
        <v>0CME</v>
      </c>
    </row>
    <row r="492" spans="3:20" x14ac:dyDescent="0.2">
      <c r="C492">
        <v>1001</v>
      </c>
      <c r="D492" t="s">
        <v>199</v>
      </c>
      <c r="E492" t="s">
        <v>200</v>
      </c>
      <c r="F492" t="s">
        <v>732</v>
      </c>
      <c r="G492" s="1">
        <v>41085</v>
      </c>
      <c r="H492" t="s">
        <v>204</v>
      </c>
      <c r="I492">
        <v>34</v>
      </c>
      <c r="J492">
        <v>6.85</v>
      </c>
      <c r="K492">
        <v>185.99</v>
      </c>
      <c r="L492" s="139">
        <v>0</v>
      </c>
      <c r="M492">
        <v>0</v>
      </c>
      <c r="N492">
        <f t="shared" si="49"/>
        <v>185.99</v>
      </c>
      <c r="O492">
        <f t="shared" si="50"/>
        <v>1274.0315000000001</v>
      </c>
      <c r="P492" t="str">
        <f t="shared" si="51"/>
        <v>10014108530CME</v>
      </c>
      <c r="Q492" t="str">
        <f t="shared" si="52"/>
        <v>14108530CME</v>
      </c>
      <c r="R492" t="str">
        <f t="shared" si="53"/>
        <v>141085TDCME</v>
      </c>
      <c r="S492" t="str">
        <f t="shared" si="54"/>
        <v>100141085TDCME</v>
      </c>
      <c r="T492" t="str">
        <f t="shared" si="55"/>
        <v>0CME</v>
      </c>
    </row>
    <row r="493" spans="3:20" x14ac:dyDescent="0.2">
      <c r="C493">
        <v>1001</v>
      </c>
      <c r="D493" t="s">
        <v>199</v>
      </c>
      <c r="E493" t="s">
        <v>200</v>
      </c>
      <c r="F493" t="s">
        <v>739</v>
      </c>
      <c r="G493" s="1">
        <v>41085</v>
      </c>
      <c r="H493" t="s">
        <v>204</v>
      </c>
      <c r="I493">
        <v>34</v>
      </c>
      <c r="J493">
        <v>6.85</v>
      </c>
      <c r="K493">
        <v>51.09</v>
      </c>
      <c r="L493" s="139">
        <v>0</v>
      </c>
      <c r="M493">
        <v>0</v>
      </c>
      <c r="N493">
        <f t="shared" si="49"/>
        <v>51.09</v>
      </c>
      <c r="O493">
        <f t="shared" si="50"/>
        <v>349.9665</v>
      </c>
      <c r="P493" t="str">
        <f t="shared" si="51"/>
        <v>10014108530CME</v>
      </c>
      <c r="Q493" t="str">
        <f t="shared" si="52"/>
        <v>14108530CME</v>
      </c>
      <c r="R493" t="str">
        <f t="shared" si="53"/>
        <v>141085TDCME</v>
      </c>
      <c r="S493" t="str">
        <f t="shared" si="54"/>
        <v>100141085TDCME</v>
      </c>
      <c r="T493" t="str">
        <f t="shared" si="55"/>
        <v>0CME</v>
      </c>
    </row>
    <row r="494" spans="3:20" x14ac:dyDescent="0.2">
      <c r="C494">
        <v>1001</v>
      </c>
      <c r="D494" t="s">
        <v>199</v>
      </c>
      <c r="E494" t="s">
        <v>200</v>
      </c>
      <c r="F494" t="s">
        <v>471</v>
      </c>
      <c r="G494" s="1">
        <v>41085</v>
      </c>
      <c r="H494" t="s">
        <v>204</v>
      </c>
      <c r="I494">
        <v>34</v>
      </c>
      <c r="J494">
        <v>6.85</v>
      </c>
      <c r="K494">
        <v>21.9</v>
      </c>
      <c r="L494" s="139">
        <v>0</v>
      </c>
      <c r="M494">
        <v>0</v>
      </c>
      <c r="N494">
        <f t="shared" si="49"/>
        <v>21.9</v>
      </c>
      <c r="O494">
        <f t="shared" si="50"/>
        <v>150.01499999999999</v>
      </c>
      <c r="P494" t="str">
        <f t="shared" si="51"/>
        <v>10014108530CME</v>
      </c>
      <c r="Q494" t="str">
        <f t="shared" si="52"/>
        <v>14108530CME</v>
      </c>
      <c r="R494" t="str">
        <f t="shared" si="53"/>
        <v>141085TDCME</v>
      </c>
      <c r="S494" t="str">
        <f t="shared" si="54"/>
        <v>100141085TDCME</v>
      </c>
      <c r="T494" t="str">
        <f t="shared" si="55"/>
        <v>0CME</v>
      </c>
    </row>
    <row r="495" spans="3:20" x14ac:dyDescent="0.2">
      <c r="C495">
        <v>1001</v>
      </c>
      <c r="D495" t="s">
        <v>199</v>
      </c>
      <c r="E495" t="s">
        <v>200</v>
      </c>
      <c r="F495" t="s">
        <v>746</v>
      </c>
      <c r="G495" s="1">
        <v>41085</v>
      </c>
      <c r="H495" t="s">
        <v>204</v>
      </c>
      <c r="I495">
        <v>34</v>
      </c>
      <c r="J495">
        <v>6.85</v>
      </c>
      <c r="K495">
        <v>199.11</v>
      </c>
      <c r="L495" s="139">
        <v>0</v>
      </c>
      <c r="M495">
        <v>0</v>
      </c>
      <c r="N495">
        <f t="shared" si="49"/>
        <v>199.11</v>
      </c>
      <c r="O495">
        <f t="shared" si="50"/>
        <v>1363.9035000000001</v>
      </c>
      <c r="P495" t="str">
        <f t="shared" si="51"/>
        <v>10014108530CME</v>
      </c>
      <c r="Q495" t="str">
        <f t="shared" si="52"/>
        <v>14108530CME</v>
      </c>
      <c r="R495" t="str">
        <f t="shared" si="53"/>
        <v>141085TDCME</v>
      </c>
      <c r="S495" t="str">
        <f t="shared" si="54"/>
        <v>100141085TDCME</v>
      </c>
      <c r="T495" t="str">
        <f t="shared" si="55"/>
        <v>0CME</v>
      </c>
    </row>
    <row r="496" spans="3:20" x14ac:dyDescent="0.2">
      <c r="C496">
        <v>1001</v>
      </c>
      <c r="D496" t="s">
        <v>199</v>
      </c>
      <c r="E496" t="s">
        <v>200</v>
      </c>
      <c r="F496" t="s">
        <v>472</v>
      </c>
      <c r="G496" s="1">
        <v>41085</v>
      </c>
      <c r="H496" t="s">
        <v>204</v>
      </c>
      <c r="I496">
        <v>34</v>
      </c>
      <c r="J496">
        <v>6.85</v>
      </c>
      <c r="K496">
        <v>176.59</v>
      </c>
      <c r="L496" s="139">
        <v>0</v>
      </c>
      <c r="M496">
        <v>0</v>
      </c>
      <c r="N496">
        <f t="shared" si="49"/>
        <v>176.59</v>
      </c>
      <c r="O496">
        <f t="shared" si="50"/>
        <v>1209.6415</v>
      </c>
      <c r="P496" t="str">
        <f t="shared" si="51"/>
        <v>10014108530CME</v>
      </c>
      <c r="Q496" t="str">
        <f t="shared" si="52"/>
        <v>14108530CME</v>
      </c>
      <c r="R496" t="str">
        <f t="shared" si="53"/>
        <v>141085TDCME</v>
      </c>
      <c r="S496" t="str">
        <f t="shared" si="54"/>
        <v>100141085TDCME</v>
      </c>
      <c r="T496" t="str">
        <f t="shared" si="55"/>
        <v>0CME</v>
      </c>
    </row>
    <row r="497" spans="3:20" x14ac:dyDescent="0.2">
      <c r="C497">
        <v>1001</v>
      </c>
      <c r="D497" t="s">
        <v>199</v>
      </c>
      <c r="E497" t="s">
        <v>200</v>
      </c>
      <c r="F497" t="s">
        <v>747</v>
      </c>
      <c r="G497" s="1">
        <v>41085</v>
      </c>
      <c r="H497" t="s">
        <v>204</v>
      </c>
      <c r="I497">
        <v>34</v>
      </c>
      <c r="J497">
        <v>6.85</v>
      </c>
      <c r="K497">
        <v>41.3</v>
      </c>
      <c r="L497" s="139">
        <v>0</v>
      </c>
      <c r="M497">
        <v>0</v>
      </c>
      <c r="N497">
        <f t="shared" si="49"/>
        <v>41.3</v>
      </c>
      <c r="O497">
        <f t="shared" si="50"/>
        <v>282.90499999999997</v>
      </c>
      <c r="P497" t="str">
        <f t="shared" si="51"/>
        <v>10014108530CME</v>
      </c>
      <c r="Q497" t="str">
        <f t="shared" si="52"/>
        <v>14108530CME</v>
      </c>
      <c r="R497" t="str">
        <f t="shared" si="53"/>
        <v>141085TDCME</v>
      </c>
      <c r="S497" t="str">
        <f t="shared" si="54"/>
        <v>100141085TDCME</v>
      </c>
      <c r="T497" t="str">
        <f t="shared" si="55"/>
        <v>0CME</v>
      </c>
    </row>
    <row r="498" spans="3:20" x14ac:dyDescent="0.2">
      <c r="C498">
        <v>1001</v>
      </c>
      <c r="D498" t="s">
        <v>199</v>
      </c>
      <c r="E498" t="s">
        <v>200</v>
      </c>
      <c r="F498" t="s">
        <v>721</v>
      </c>
      <c r="G498" s="1">
        <v>41085</v>
      </c>
      <c r="H498" t="s">
        <v>204</v>
      </c>
      <c r="I498">
        <v>34</v>
      </c>
      <c r="J498">
        <v>6.85</v>
      </c>
      <c r="K498">
        <v>754.57</v>
      </c>
      <c r="L498" s="139">
        <v>0</v>
      </c>
      <c r="M498">
        <v>0</v>
      </c>
      <c r="N498">
        <f t="shared" si="49"/>
        <v>754.57</v>
      </c>
      <c r="O498">
        <f t="shared" si="50"/>
        <v>5168.8045000000002</v>
      </c>
      <c r="P498" t="str">
        <f t="shared" si="51"/>
        <v>10014108530CME</v>
      </c>
      <c r="Q498" t="str">
        <f t="shared" si="52"/>
        <v>14108530CME</v>
      </c>
      <c r="R498" t="str">
        <f t="shared" si="53"/>
        <v>141085TDCME</v>
      </c>
      <c r="S498" t="str">
        <f t="shared" si="54"/>
        <v>100141085TDCME</v>
      </c>
      <c r="T498" t="str">
        <f t="shared" si="55"/>
        <v>0CME</v>
      </c>
    </row>
    <row r="499" spans="3:20" x14ac:dyDescent="0.2">
      <c r="C499">
        <v>1001</v>
      </c>
      <c r="D499" t="s">
        <v>199</v>
      </c>
      <c r="E499" t="s">
        <v>200</v>
      </c>
      <c r="F499" t="s">
        <v>776</v>
      </c>
      <c r="G499" s="1">
        <v>41085</v>
      </c>
      <c r="H499" t="s">
        <v>204</v>
      </c>
      <c r="I499">
        <v>34</v>
      </c>
      <c r="J499">
        <v>6.85</v>
      </c>
      <c r="K499">
        <v>29.2</v>
      </c>
      <c r="L499" s="139">
        <v>0</v>
      </c>
      <c r="M499">
        <v>0</v>
      </c>
      <c r="N499">
        <f t="shared" si="49"/>
        <v>29.2</v>
      </c>
      <c r="O499">
        <f t="shared" si="50"/>
        <v>200.01999999999998</v>
      </c>
      <c r="P499" t="str">
        <f t="shared" si="51"/>
        <v>10014108530CME</v>
      </c>
      <c r="Q499" t="str">
        <f t="shared" si="52"/>
        <v>14108530CME</v>
      </c>
      <c r="R499" t="str">
        <f t="shared" si="53"/>
        <v>141085TDCME</v>
      </c>
      <c r="S499" t="str">
        <f t="shared" si="54"/>
        <v>100141085TDCME</v>
      </c>
      <c r="T499" t="str">
        <f t="shared" si="55"/>
        <v>0CME</v>
      </c>
    </row>
    <row r="500" spans="3:20" x14ac:dyDescent="0.2">
      <c r="C500">
        <v>1001</v>
      </c>
      <c r="D500" t="s">
        <v>199</v>
      </c>
      <c r="E500" t="s">
        <v>200</v>
      </c>
      <c r="F500" t="s">
        <v>767</v>
      </c>
      <c r="G500" s="1">
        <v>41085</v>
      </c>
      <c r="H500" t="s">
        <v>204</v>
      </c>
      <c r="I500">
        <v>34</v>
      </c>
      <c r="J500">
        <v>6.85</v>
      </c>
      <c r="K500">
        <v>2262.7800000000002</v>
      </c>
      <c r="L500" s="139">
        <v>0</v>
      </c>
      <c r="M500">
        <v>0</v>
      </c>
      <c r="N500">
        <f t="shared" si="49"/>
        <v>2262.7800000000002</v>
      </c>
      <c r="O500">
        <f t="shared" si="50"/>
        <v>15500.043</v>
      </c>
      <c r="P500" t="str">
        <f t="shared" si="51"/>
        <v>10014108530CME</v>
      </c>
      <c r="Q500" t="str">
        <f t="shared" si="52"/>
        <v>14108530CME</v>
      </c>
      <c r="R500" t="str">
        <f t="shared" si="53"/>
        <v>141085TDCME</v>
      </c>
      <c r="S500" t="str">
        <f t="shared" si="54"/>
        <v>100141085TDCME</v>
      </c>
      <c r="T500" t="str">
        <f t="shared" si="55"/>
        <v>0CME</v>
      </c>
    </row>
    <row r="501" spans="3:20" x14ac:dyDescent="0.2">
      <c r="C501">
        <v>1001</v>
      </c>
      <c r="D501" t="s">
        <v>199</v>
      </c>
      <c r="E501" t="s">
        <v>200</v>
      </c>
      <c r="F501" t="s">
        <v>768</v>
      </c>
      <c r="G501" s="1">
        <v>41085</v>
      </c>
      <c r="H501" t="s">
        <v>204</v>
      </c>
      <c r="I501">
        <v>34</v>
      </c>
      <c r="J501">
        <v>6.85</v>
      </c>
      <c r="K501">
        <v>23.36</v>
      </c>
      <c r="L501" s="139">
        <v>0</v>
      </c>
      <c r="M501">
        <v>0</v>
      </c>
      <c r="N501">
        <f t="shared" si="49"/>
        <v>23.36</v>
      </c>
      <c r="O501">
        <f t="shared" si="50"/>
        <v>160.01599999999999</v>
      </c>
      <c r="P501" t="str">
        <f t="shared" si="51"/>
        <v>10014108530CME</v>
      </c>
      <c r="Q501" t="str">
        <f t="shared" si="52"/>
        <v>14108530CME</v>
      </c>
      <c r="R501" t="str">
        <f t="shared" si="53"/>
        <v>141085TDCME</v>
      </c>
      <c r="S501" t="str">
        <f t="shared" si="54"/>
        <v>100141085TDCME</v>
      </c>
      <c r="T501" t="str">
        <f t="shared" si="55"/>
        <v>0CME</v>
      </c>
    </row>
    <row r="502" spans="3:20" x14ac:dyDescent="0.2">
      <c r="C502">
        <v>1001</v>
      </c>
      <c r="D502" t="s">
        <v>199</v>
      </c>
      <c r="E502" t="s">
        <v>200</v>
      </c>
      <c r="F502" t="s">
        <v>823</v>
      </c>
      <c r="G502" s="1">
        <v>41085</v>
      </c>
      <c r="H502" t="s">
        <v>204</v>
      </c>
      <c r="I502">
        <v>34</v>
      </c>
      <c r="J502">
        <v>6.85</v>
      </c>
      <c r="K502">
        <v>43.8</v>
      </c>
      <c r="L502" s="139">
        <v>0</v>
      </c>
      <c r="M502">
        <v>0</v>
      </c>
      <c r="N502">
        <f t="shared" si="49"/>
        <v>43.8</v>
      </c>
      <c r="O502">
        <f t="shared" si="50"/>
        <v>300.02999999999997</v>
      </c>
      <c r="P502" t="str">
        <f t="shared" si="51"/>
        <v>10014108530CME</v>
      </c>
      <c r="Q502" t="str">
        <f t="shared" si="52"/>
        <v>14108530CME</v>
      </c>
      <c r="R502" t="str">
        <f t="shared" si="53"/>
        <v>141085TDCME</v>
      </c>
      <c r="S502" t="str">
        <f t="shared" si="54"/>
        <v>100141085TDCME</v>
      </c>
      <c r="T502" t="str">
        <f t="shared" si="55"/>
        <v>0CME</v>
      </c>
    </row>
    <row r="503" spans="3:20" x14ac:dyDescent="0.2">
      <c r="C503">
        <v>1001</v>
      </c>
      <c r="D503" t="s">
        <v>199</v>
      </c>
      <c r="E503" t="s">
        <v>200</v>
      </c>
      <c r="F503" t="s">
        <v>824</v>
      </c>
      <c r="G503" s="1">
        <v>41085</v>
      </c>
      <c r="H503" t="s">
        <v>204</v>
      </c>
      <c r="I503">
        <v>34</v>
      </c>
      <c r="J503">
        <v>6.85</v>
      </c>
      <c r="K503">
        <v>374.33</v>
      </c>
      <c r="L503" s="139">
        <v>0</v>
      </c>
      <c r="M503">
        <v>0</v>
      </c>
      <c r="N503">
        <f t="shared" si="49"/>
        <v>374.33</v>
      </c>
      <c r="O503">
        <f t="shared" si="50"/>
        <v>2564.1605</v>
      </c>
      <c r="P503" t="str">
        <f t="shared" si="51"/>
        <v>10014108530CME</v>
      </c>
      <c r="Q503" t="str">
        <f t="shared" si="52"/>
        <v>14108530CME</v>
      </c>
      <c r="R503" t="str">
        <f t="shared" si="53"/>
        <v>141085TDCME</v>
      </c>
      <c r="S503" t="str">
        <f t="shared" si="54"/>
        <v>100141085TDCME</v>
      </c>
      <c r="T503" t="str">
        <f t="shared" si="55"/>
        <v>0CME</v>
      </c>
    </row>
    <row r="504" spans="3:20" x14ac:dyDescent="0.2">
      <c r="C504">
        <v>1001</v>
      </c>
      <c r="D504" t="s">
        <v>199</v>
      </c>
      <c r="E504" t="s">
        <v>200</v>
      </c>
      <c r="F504" t="s">
        <v>825</v>
      </c>
      <c r="G504" s="1">
        <v>41085</v>
      </c>
      <c r="H504" t="s">
        <v>204</v>
      </c>
      <c r="I504">
        <v>34</v>
      </c>
      <c r="J504">
        <v>6.85</v>
      </c>
      <c r="K504">
        <v>502.18</v>
      </c>
      <c r="L504" s="139">
        <v>0</v>
      </c>
      <c r="M504">
        <v>0</v>
      </c>
      <c r="N504">
        <f t="shared" si="49"/>
        <v>502.18</v>
      </c>
      <c r="O504">
        <f t="shared" si="50"/>
        <v>3439.933</v>
      </c>
      <c r="P504" t="str">
        <f t="shared" si="51"/>
        <v>10014108530CME</v>
      </c>
      <c r="Q504" t="str">
        <f t="shared" si="52"/>
        <v>14108530CME</v>
      </c>
      <c r="R504" t="str">
        <f t="shared" si="53"/>
        <v>141085TDCME</v>
      </c>
      <c r="S504" t="str">
        <f t="shared" si="54"/>
        <v>100141085TDCME</v>
      </c>
      <c r="T504" t="str">
        <f t="shared" si="55"/>
        <v>0CME</v>
      </c>
    </row>
    <row r="505" spans="3:20" x14ac:dyDescent="0.2">
      <c r="C505">
        <v>1001</v>
      </c>
      <c r="D505" t="s">
        <v>199</v>
      </c>
      <c r="E505" t="s">
        <v>200</v>
      </c>
      <c r="F505" t="s">
        <v>748</v>
      </c>
      <c r="G505" s="1">
        <v>41085</v>
      </c>
      <c r="H505" t="s">
        <v>204</v>
      </c>
      <c r="I505">
        <v>34</v>
      </c>
      <c r="J505">
        <v>6.85</v>
      </c>
      <c r="K505">
        <v>313.89</v>
      </c>
      <c r="L505" s="139">
        <v>0</v>
      </c>
      <c r="M505">
        <v>0</v>
      </c>
      <c r="N505">
        <f t="shared" si="49"/>
        <v>313.89</v>
      </c>
      <c r="O505">
        <f t="shared" si="50"/>
        <v>2150.1464999999998</v>
      </c>
      <c r="P505" t="str">
        <f t="shared" si="51"/>
        <v>10014108530CME</v>
      </c>
      <c r="Q505" t="str">
        <f t="shared" si="52"/>
        <v>14108530CME</v>
      </c>
      <c r="R505" t="str">
        <f t="shared" si="53"/>
        <v>141085TDCME</v>
      </c>
      <c r="S505" t="str">
        <f t="shared" si="54"/>
        <v>100141085TDCME</v>
      </c>
      <c r="T505" t="str">
        <f t="shared" si="55"/>
        <v>0CME</v>
      </c>
    </row>
    <row r="506" spans="3:20" x14ac:dyDescent="0.2">
      <c r="C506">
        <v>1001</v>
      </c>
      <c r="D506" t="s">
        <v>199</v>
      </c>
      <c r="E506" t="s">
        <v>200</v>
      </c>
      <c r="F506" t="s">
        <v>589</v>
      </c>
      <c r="G506" s="1">
        <v>41085</v>
      </c>
      <c r="H506" t="s">
        <v>204</v>
      </c>
      <c r="I506">
        <v>34</v>
      </c>
      <c r="J506">
        <v>6.85</v>
      </c>
      <c r="K506">
        <v>49.64</v>
      </c>
      <c r="L506" s="139">
        <v>0</v>
      </c>
      <c r="M506">
        <v>0</v>
      </c>
      <c r="N506">
        <f t="shared" si="49"/>
        <v>49.64</v>
      </c>
      <c r="O506">
        <f t="shared" si="50"/>
        <v>340.03399999999999</v>
      </c>
      <c r="P506" t="str">
        <f t="shared" si="51"/>
        <v>10014108530CME</v>
      </c>
      <c r="Q506" t="str">
        <f t="shared" si="52"/>
        <v>14108530CME</v>
      </c>
      <c r="R506" t="str">
        <f t="shared" si="53"/>
        <v>141085TDCME</v>
      </c>
      <c r="S506" t="str">
        <f t="shared" si="54"/>
        <v>100141085TDCME</v>
      </c>
      <c r="T506" t="str">
        <f t="shared" si="55"/>
        <v>0CME</v>
      </c>
    </row>
    <row r="507" spans="3:20" x14ac:dyDescent="0.2">
      <c r="C507">
        <v>1001</v>
      </c>
      <c r="D507" t="s">
        <v>199</v>
      </c>
      <c r="E507" t="s">
        <v>200</v>
      </c>
      <c r="F507" t="s">
        <v>769</v>
      </c>
      <c r="G507" s="1">
        <v>41085</v>
      </c>
      <c r="H507" t="s">
        <v>204</v>
      </c>
      <c r="I507">
        <v>34</v>
      </c>
      <c r="J507">
        <v>6.85</v>
      </c>
      <c r="K507">
        <v>155.16</v>
      </c>
      <c r="L507" s="139">
        <v>0</v>
      </c>
      <c r="M507">
        <v>0</v>
      </c>
      <c r="N507">
        <f t="shared" si="49"/>
        <v>155.16</v>
      </c>
      <c r="O507">
        <f t="shared" si="50"/>
        <v>1062.846</v>
      </c>
      <c r="P507" t="str">
        <f t="shared" si="51"/>
        <v>10014108530CME</v>
      </c>
      <c r="Q507" t="str">
        <f t="shared" si="52"/>
        <v>14108530CME</v>
      </c>
      <c r="R507" t="str">
        <f t="shared" si="53"/>
        <v>141085TDCME</v>
      </c>
      <c r="S507" t="str">
        <f t="shared" si="54"/>
        <v>100141085TDCME</v>
      </c>
      <c r="T507" t="str">
        <f t="shared" si="55"/>
        <v>0CME</v>
      </c>
    </row>
    <row r="508" spans="3:20" x14ac:dyDescent="0.2">
      <c r="C508">
        <v>1001</v>
      </c>
      <c r="D508" t="s">
        <v>199</v>
      </c>
      <c r="E508" t="s">
        <v>200</v>
      </c>
      <c r="F508" t="s">
        <v>853</v>
      </c>
      <c r="G508" s="1">
        <v>41085</v>
      </c>
      <c r="H508" t="s">
        <v>204</v>
      </c>
      <c r="I508">
        <v>34</v>
      </c>
      <c r="J508">
        <v>6.85</v>
      </c>
      <c r="K508">
        <v>189.78</v>
      </c>
      <c r="L508" s="139">
        <v>0</v>
      </c>
      <c r="M508">
        <v>0</v>
      </c>
      <c r="N508">
        <f t="shared" si="49"/>
        <v>189.78</v>
      </c>
      <c r="O508">
        <f t="shared" si="50"/>
        <v>1299.9929999999999</v>
      </c>
      <c r="P508" t="str">
        <f t="shared" si="51"/>
        <v>10014108530CME</v>
      </c>
      <c r="Q508" t="str">
        <f t="shared" si="52"/>
        <v>14108530CME</v>
      </c>
      <c r="R508" t="str">
        <f t="shared" si="53"/>
        <v>141085TDCME</v>
      </c>
      <c r="S508" t="str">
        <f t="shared" si="54"/>
        <v>100141085TDCME</v>
      </c>
      <c r="T508" t="str">
        <f t="shared" si="55"/>
        <v>0CME</v>
      </c>
    </row>
    <row r="509" spans="3:20" x14ac:dyDescent="0.2">
      <c r="C509">
        <v>1001</v>
      </c>
      <c r="D509" t="s">
        <v>199</v>
      </c>
      <c r="E509" t="s">
        <v>200</v>
      </c>
      <c r="F509" t="s">
        <v>854</v>
      </c>
      <c r="G509" s="1">
        <v>41085</v>
      </c>
      <c r="H509" t="s">
        <v>204</v>
      </c>
      <c r="I509">
        <v>34</v>
      </c>
      <c r="J509">
        <v>6.85</v>
      </c>
      <c r="K509">
        <v>50</v>
      </c>
      <c r="L509" s="139">
        <v>0</v>
      </c>
      <c r="M509">
        <v>0</v>
      </c>
      <c r="N509">
        <f t="shared" si="49"/>
        <v>50</v>
      </c>
      <c r="O509">
        <f t="shared" si="50"/>
        <v>342.5</v>
      </c>
      <c r="P509" t="str">
        <f t="shared" si="51"/>
        <v>10014108530CME</v>
      </c>
      <c r="Q509" t="str">
        <f t="shared" si="52"/>
        <v>14108530CME</v>
      </c>
      <c r="R509" t="str">
        <f t="shared" si="53"/>
        <v>141085TDCME</v>
      </c>
      <c r="S509" t="str">
        <f t="shared" si="54"/>
        <v>100141085TDCME</v>
      </c>
      <c r="T509" t="str">
        <f t="shared" si="55"/>
        <v>0CME</v>
      </c>
    </row>
    <row r="510" spans="3:20" x14ac:dyDescent="0.2">
      <c r="C510">
        <v>1001</v>
      </c>
      <c r="D510" t="s">
        <v>199</v>
      </c>
      <c r="E510" t="s">
        <v>226</v>
      </c>
      <c r="F510" t="s">
        <v>849</v>
      </c>
      <c r="G510" s="1">
        <v>41085</v>
      </c>
      <c r="H510" t="s">
        <v>204</v>
      </c>
      <c r="I510">
        <v>34</v>
      </c>
      <c r="J510">
        <v>6.88</v>
      </c>
      <c r="K510">
        <v>20000</v>
      </c>
      <c r="L510" s="139">
        <v>0</v>
      </c>
      <c r="M510">
        <v>0</v>
      </c>
      <c r="N510">
        <f t="shared" si="49"/>
        <v>20000</v>
      </c>
      <c r="O510">
        <f t="shared" si="50"/>
        <v>137600</v>
      </c>
      <c r="P510" t="str">
        <f t="shared" si="51"/>
        <v>10014108531CME</v>
      </c>
      <c r="Q510" t="str">
        <f t="shared" si="52"/>
        <v>14108531CME</v>
      </c>
      <c r="R510" t="str">
        <f t="shared" si="53"/>
        <v>141085TDCME</v>
      </c>
      <c r="S510" t="str">
        <f t="shared" si="54"/>
        <v>100141085TDCME</v>
      </c>
      <c r="T510" t="str">
        <f t="shared" si="55"/>
        <v>0CME</v>
      </c>
    </row>
    <row r="511" spans="3:20" x14ac:dyDescent="0.2">
      <c r="C511">
        <v>1001</v>
      </c>
      <c r="D511" t="s">
        <v>199</v>
      </c>
      <c r="E511" t="s">
        <v>226</v>
      </c>
      <c r="F511" t="s">
        <v>902</v>
      </c>
      <c r="G511" s="1">
        <v>41085</v>
      </c>
      <c r="H511" t="s">
        <v>204</v>
      </c>
      <c r="I511">
        <v>34</v>
      </c>
      <c r="J511">
        <v>6.92</v>
      </c>
      <c r="K511">
        <v>120</v>
      </c>
      <c r="L511" s="139">
        <v>0</v>
      </c>
      <c r="M511">
        <v>0</v>
      </c>
      <c r="N511">
        <f t="shared" si="49"/>
        <v>120</v>
      </c>
      <c r="O511">
        <f t="shared" si="50"/>
        <v>830.4</v>
      </c>
      <c r="P511" t="str">
        <f t="shared" si="51"/>
        <v>10014108531CME</v>
      </c>
      <c r="Q511" t="str">
        <f t="shared" si="52"/>
        <v>14108531CME</v>
      </c>
      <c r="R511" t="str">
        <f t="shared" si="53"/>
        <v>141085TDCME</v>
      </c>
      <c r="S511" t="str">
        <f t="shared" si="54"/>
        <v>100141085TDCME</v>
      </c>
      <c r="T511" t="str">
        <f t="shared" si="55"/>
        <v>0CME</v>
      </c>
    </row>
    <row r="512" spans="3:20" x14ac:dyDescent="0.2">
      <c r="C512">
        <v>1001</v>
      </c>
      <c r="D512" t="s">
        <v>199</v>
      </c>
      <c r="E512" t="s">
        <v>226</v>
      </c>
      <c r="F512" t="s">
        <v>903</v>
      </c>
      <c r="G512" s="1">
        <v>41085</v>
      </c>
      <c r="H512" t="s">
        <v>202</v>
      </c>
      <c r="I512">
        <v>34</v>
      </c>
      <c r="J512">
        <v>6.93</v>
      </c>
      <c r="K512">
        <v>0</v>
      </c>
      <c r="L512" s="139">
        <v>909.09</v>
      </c>
      <c r="M512">
        <v>0</v>
      </c>
      <c r="N512">
        <f t="shared" si="49"/>
        <v>909.09</v>
      </c>
      <c r="O512">
        <f t="shared" si="50"/>
        <v>6299.9937</v>
      </c>
      <c r="P512" t="str">
        <f t="shared" si="51"/>
        <v>10014108531VME</v>
      </c>
      <c r="Q512" t="str">
        <f t="shared" si="52"/>
        <v>14108531VME</v>
      </c>
      <c r="R512" t="str">
        <f t="shared" si="53"/>
        <v>141085TDVME</v>
      </c>
      <c r="S512" t="str">
        <f t="shared" si="54"/>
        <v>100141085TDVME</v>
      </c>
      <c r="T512" t="str">
        <f t="shared" si="55"/>
        <v>0VME</v>
      </c>
    </row>
    <row r="513" spans="3:20" x14ac:dyDescent="0.2">
      <c r="C513">
        <v>1001</v>
      </c>
      <c r="D513" t="s">
        <v>199</v>
      </c>
      <c r="E513" t="s">
        <v>226</v>
      </c>
      <c r="F513" t="s">
        <v>850</v>
      </c>
      <c r="G513" s="1">
        <v>41085</v>
      </c>
      <c r="H513" t="s">
        <v>202</v>
      </c>
      <c r="I513">
        <v>34</v>
      </c>
      <c r="J513">
        <v>6.9610000000000003</v>
      </c>
      <c r="K513">
        <v>0</v>
      </c>
      <c r="L513" s="139">
        <v>380692.43</v>
      </c>
      <c r="M513">
        <v>0</v>
      </c>
      <c r="N513">
        <f t="shared" si="49"/>
        <v>380692.43</v>
      </c>
      <c r="O513">
        <f t="shared" si="50"/>
        <v>2650000.0052300002</v>
      </c>
      <c r="P513" t="str">
        <f t="shared" si="51"/>
        <v>10014108531VME</v>
      </c>
      <c r="Q513" t="str">
        <f t="shared" si="52"/>
        <v>14108531VME</v>
      </c>
      <c r="R513" t="str">
        <f t="shared" si="53"/>
        <v>141085TDVME</v>
      </c>
      <c r="S513" t="str">
        <f t="shared" si="54"/>
        <v>100141085TDVME</v>
      </c>
      <c r="T513" t="str">
        <f t="shared" si="55"/>
        <v>0VME</v>
      </c>
    </row>
    <row r="514" spans="3:20" x14ac:dyDescent="0.2">
      <c r="C514">
        <v>1001</v>
      </c>
      <c r="D514" t="s">
        <v>199</v>
      </c>
      <c r="E514" t="s">
        <v>226</v>
      </c>
      <c r="F514" t="s">
        <v>867</v>
      </c>
      <c r="G514" s="1">
        <v>41085</v>
      </c>
      <c r="H514" t="s">
        <v>204</v>
      </c>
      <c r="I514">
        <v>34</v>
      </c>
      <c r="J514">
        <v>6.96</v>
      </c>
      <c r="K514">
        <v>800</v>
      </c>
      <c r="L514" s="139">
        <v>0</v>
      </c>
      <c r="M514">
        <v>0</v>
      </c>
      <c r="N514">
        <f t="shared" si="49"/>
        <v>800</v>
      </c>
      <c r="O514">
        <f t="shared" si="50"/>
        <v>5568</v>
      </c>
      <c r="P514" t="str">
        <f t="shared" si="51"/>
        <v>10014108531CME</v>
      </c>
      <c r="Q514" t="str">
        <f t="shared" si="52"/>
        <v>14108531CME</v>
      </c>
      <c r="R514" t="str">
        <f t="shared" si="53"/>
        <v>141085TDCME</v>
      </c>
      <c r="S514" t="str">
        <f t="shared" si="54"/>
        <v>100141085TDCME</v>
      </c>
      <c r="T514" t="str">
        <f t="shared" si="55"/>
        <v>0CME</v>
      </c>
    </row>
    <row r="515" spans="3:20" x14ac:dyDescent="0.2">
      <c r="C515">
        <v>1001</v>
      </c>
      <c r="D515" t="s">
        <v>199</v>
      </c>
      <c r="E515" t="s">
        <v>226</v>
      </c>
      <c r="F515" t="s">
        <v>868</v>
      </c>
      <c r="G515" s="1">
        <v>41085</v>
      </c>
      <c r="H515" t="s">
        <v>204</v>
      </c>
      <c r="I515">
        <v>34</v>
      </c>
      <c r="J515">
        <v>6.89</v>
      </c>
      <c r="K515">
        <v>158000</v>
      </c>
      <c r="L515" s="139">
        <v>0</v>
      </c>
      <c r="M515">
        <v>0</v>
      </c>
      <c r="N515">
        <f t="shared" si="49"/>
        <v>158000</v>
      </c>
      <c r="O515">
        <f t="shared" si="50"/>
        <v>1088620</v>
      </c>
      <c r="P515" t="str">
        <f t="shared" si="51"/>
        <v>10014108531CME</v>
      </c>
      <c r="Q515" t="str">
        <f t="shared" si="52"/>
        <v>14108531CME</v>
      </c>
      <c r="R515" t="str">
        <f t="shared" si="53"/>
        <v>141085TDCME</v>
      </c>
      <c r="S515" t="str">
        <f t="shared" si="54"/>
        <v>100141085TDCME</v>
      </c>
      <c r="T515" t="str">
        <f t="shared" si="55"/>
        <v>0CME</v>
      </c>
    </row>
    <row r="516" spans="3:20" x14ac:dyDescent="0.2">
      <c r="C516">
        <v>1001</v>
      </c>
      <c r="D516" t="s">
        <v>199</v>
      </c>
      <c r="E516" t="s">
        <v>200</v>
      </c>
      <c r="F516" t="s">
        <v>826</v>
      </c>
      <c r="G516" s="1">
        <v>41085</v>
      </c>
      <c r="H516" t="s">
        <v>202</v>
      </c>
      <c r="I516">
        <v>34</v>
      </c>
      <c r="J516">
        <v>6.97</v>
      </c>
      <c r="K516">
        <v>0</v>
      </c>
      <c r="L516" s="139">
        <v>10000</v>
      </c>
      <c r="M516">
        <v>0</v>
      </c>
      <c r="N516">
        <f t="shared" si="49"/>
        <v>10000</v>
      </c>
      <c r="O516">
        <f t="shared" si="50"/>
        <v>69700</v>
      </c>
      <c r="P516" t="str">
        <f t="shared" si="51"/>
        <v>10014108530VME</v>
      </c>
      <c r="Q516" t="str">
        <f t="shared" si="52"/>
        <v>14108530VME</v>
      </c>
      <c r="R516" t="str">
        <f t="shared" si="53"/>
        <v>141085TDVME</v>
      </c>
      <c r="S516" t="str">
        <f t="shared" si="54"/>
        <v>100141085TDVME</v>
      </c>
      <c r="T516" t="str">
        <f t="shared" si="55"/>
        <v>0VME</v>
      </c>
    </row>
    <row r="517" spans="3:20" x14ac:dyDescent="0.2">
      <c r="C517">
        <v>1001</v>
      </c>
      <c r="D517" t="s">
        <v>199</v>
      </c>
      <c r="E517" t="s">
        <v>200</v>
      </c>
      <c r="F517" t="s">
        <v>812</v>
      </c>
      <c r="G517" s="1">
        <v>41085</v>
      </c>
      <c r="H517" t="s">
        <v>204</v>
      </c>
      <c r="I517">
        <v>34</v>
      </c>
      <c r="J517">
        <v>6.85</v>
      </c>
      <c r="K517">
        <v>145.99</v>
      </c>
      <c r="L517" s="139">
        <v>0</v>
      </c>
      <c r="M517">
        <v>0</v>
      </c>
      <c r="N517">
        <f t="shared" si="49"/>
        <v>145.99</v>
      </c>
      <c r="O517">
        <f t="shared" si="50"/>
        <v>1000.0315000000001</v>
      </c>
      <c r="P517" t="str">
        <f t="shared" si="51"/>
        <v>10014108530CME</v>
      </c>
      <c r="Q517" t="str">
        <f t="shared" si="52"/>
        <v>14108530CME</v>
      </c>
      <c r="R517" t="str">
        <f t="shared" si="53"/>
        <v>141085TDCME</v>
      </c>
      <c r="S517" t="str">
        <f t="shared" si="54"/>
        <v>100141085TDCME</v>
      </c>
      <c r="T517" t="str">
        <f t="shared" si="55"/>
        <v>0CME</v>
      </c>
    </row>
    <row r="518" spans="3:20" x14ac:dyDescent="0.2">
      <c r="C518">
        <v>1001</v>
      </c>
      <c r="D518" t="s">
        <v>199</v>
      </c>
      <c r="E518" t="s">
        <v>200</v>
      </c>
      <c r="F518" t="s">
        <v>722</v>
      </c>
      <c r="G518" s="1">
        <v>41085</v>
      </c>
      <c r="H518" t="s">
        <v>202</v>
      </c>
      <c r="I518">
        <v>34</v>
      </c>
      <c r="J518">
        <v>6.97</v>
      </c>
      <c r="K518">
        <v>0</v>
      </c>
      <c r="L518" s="139">
        <v>81.209999999999994</v>
      </c>
      <c r="M518">
        <v>0</v>
      </c>
      <c r="N518">
        <f t="shared" si="49"/>
        <v>81.209999999999994</v>
      </c>
      <c r="O518">
        <f t="shared" si="50"/>
        <v>566.03369999999995</v>
      </c>
      <c r="P518" t="str">
        <f t="shared" si="51"/>
        <v>10014108530VME</v>
      </c>
      <c r="Q518" t="str">
        <f t="shared" si="52"/>
        <v>14108530VME</v>
      </c>
      <c r="R518" t="str">
        <f t="shared" si="53"/>
        <v>141085TDVME</v>
      </c>
      <c r="S518" t="str">
        <f t="shared" si="54"/>
        <v>100141085TDVME</v>
      </c>
      <c r="T518" t="str">
        <f t="shared" si="55"/>
        <v>0VME</v>
      </c>
    </row>
    <row r="519" spans="3:20" x14ac:dyDescent="0.2">
      <c r="C519">
        <v>1001</v>
      </c>
      <c r="D519" t="s">
        <v>199</v>
      </c>
      <c r="E519" t="s">
        <v>200</v>
      </c>
      <c r="F519" t="s">
        <v>827</v>
      </c>
      <c r="G519" s="1">
        <v>41085</v>
      </c>
      <c r="H519" t="s">
        <v>202</v>
      </c>
      <c r="I519">
        <v>34</v>
      </c>
      <c r="J519">
        <v>6.97</v>
      </c>
      <c r="K519">
        <v>0</v>
      </c>
      <c r="L519" s="139">
        <v>318.73</v>
      </c>
      <c r="M519">
        <v>0</v>
      </c>
      <c r="N519">
        <f t="shared" si="49"/>
        <v>318.73</v>
      </c>
      <c r="O519">
        <f t="shared" si="50"/>
        <v>2221.5481</v>
      </c>
      <c r="P519" t="str">
        <f t="shared" si="51"/>
        <v>10014108530VME</v>
      </c>
      <c r="Q519" t="str">
        <f t="shared" si="52"/>
        <v>14108530VME</v>
      </c>
      <c r="R519" t="str">
        <f t="shared" si="53"/>
        <v>141085TDVME</v>
      </c>
      <c r="S519" t="str">
        <f t="shared" si="54"/>
        <v>100141085TDVME</v>
      </c>
      <c r="T519" t="str">
        <f t="shared" si="55"/>
        <v>0VME</v>
      </c>
    </row>
    <row r="520" spans="3:20" x14ac:dyDescent="0.2">
      <c r="C520">
        <v>1001</v>
      </c>
      <c r="D520" t="s">
        <v>199</v>
      </c>
      <c r="E520" t="s">
        <v>200</v>
      </c>
      <c r="F520" t="s">
        <v>813</v>
      </c>
      <c r="G520" s="1">
        <v>41085</v>
      </c>
      <c r="H520" t="s">
        <v>202</v>
      </c>
      <c r="I520">
        <v>34</v>
      </c>
      <c r="J520">
        <v>6.97</v>
      </c>
      <c r="K520">
        <v>0</v>
      </c>
      <c r="L520" s="139">
        <v>1200</v>
      </c>
      <c r="M520">
        <v>0</v>
      </c>
      <c r="N520">
        <f t="shared" ref="N520:N583" si="56">+L520+K520</f>
        <v>1200</v>
      </c>
      <c r="O520">
        <f t="shared" ref="O520:O583" si="57">+N520*J520</f>
        <v>8364</v>
      </c>
      <c r="P520" t="str">
        <f t="shared" ref="P520:P583" si="58">+C520&amp;G520&amp;E520&amp;H520</f>
        <v>10014108530VME</v>
      </c>
      <c r="Q520" t="str">
        <f t="shared" ref="Q520:Q583" si="59">IF(C520=10001,"4"&amp;G520&amp;E520&amp;H520,LEFT(C520,1)&amp;G520&amp;E520&amp;H520)</f>
        <v>14108530VME</v>
      </c>
      <c r="R520" t="str">
        <f t="shared" ref="R520:R583" si="60">+LEFT(C520,1)&amp;G520&amp;IF(OR(E520="30",E520="31",E520="32"),"TD","")&amp;H520</f>
        <v>141085TDVME</v>
      </c>
      <c r="S520" t="str">
        <f t="shared" ref="S520:S583" si="61">C520&amp;G520&amp;IF(OR(E520="30",E520="31",E520="32"),"TD","")&amp;H520</f>
        <v>100141085TDVME</v>
      </c>
      <c r="T520" t="str">
        <f t="shared" ref="T520:T583" si="62">M520&amp;H520</f>
        <v>0VME</v>
      </c>
    </row>
    <row r="521" spans="3:20" x14ac:dyDescent="0.2">
      <c r="C521">
        <v>1001</v>
      </c>
      <c r="D521" t="s">
        <v>199</v>
      </c>
      <c r="E521" t="s">
        <v>200</v>
      </c>
      <c r="F521" t="s">
        <v>814</v>
      </c>
      <c r="G521" s="1">
        <v>41085</v>
      </c>
      <c r="H521" t="s">
        <v>202</v>
      </c>
      <c r="I521">
        <v>34</v>
      </c>
      <c r="J521">
        <v>6.97</v>
      </c>
      <c r="K521">
        <v>0</v>
      </c>
      <c r="L521" s="139">
        <v>20</v>
      </c>
      <c r="M521">
        <v>0</v>
      </c>
      <c r="N521">
        <f t="shared" si="56"/>
        <v>20</v>
      </c>
      <c r="O521">
        <f t="shared" si="57"/>
        <v>139.4</v>
      </c>
      <c r="P521" t="str">
        <f t="shared" si="58"/>
        <v>10014108530VME</v>
      </c>
      <c r="Q521" t="str">
        <f t="shared" si="59"/>
        <v>14108530VME</v>
      </c>
      <c r="R521" t="str">
        <f t="shared" si="60"/>
        <v>141085TDVME</v>
      </c>
      <c r="S521" t="str">
        <f t="shared" si="61"/>
        <v>100141085TDVME</v>
      </c>
      <c r="T521" t="str">
        <f t="shared" si="62"/>
        <v>0VME</v>
      </c>
    </row>
    <row r="522" spans="3:20" x14ac:dyDescent="0.2">
      <c r="C522">
        <v>1001</v>
      </c>
      <c r="D522" t="s">
        <v>199</v>
      </c>
      <c r="E522" t="s">
        <v>200</v>
      </c>
      <c r="F522" t="s">
        <v>828</v>
      </c>
      <c r="G522" s="1">
        <v>41085</v>
      </c>
      <c r="H522" t="s">
        <v>202</v>
      </c>
      <c r="I522">
        <v>34</v>
      </c>
      <c r="J522">
        <v>6.97</v>
      </c>
      <c r="K522">
        <v>0</v>
      </c>
      <c r="L522" s="139">
        <v>49.93</v>
      </c>
      <c r="M522">
        <v>0</v>
      </c>
      <c r="N522">
        <f t="shared" si="56"/>
        <v>49.93</v>
      </c>
      <c r="O522">
        <f t="shared" si="57"/>
        <v>348.01209999999998</v>
      </c>
      <c r="P522" t="str">
        <f t="shared" si="58"/>
        <v>10014108530VME</v>
      </c>
      <c r="Q522" t="str">
        <f t="shared" si="59"/>
        <v>14108530VME</v>
      </c>
      <c r="R522" t="str">
        <f t="shared" si="60"/>
        <v>141085TDVME</v>
      </c>
      <c r="S522" t="str">
        <f t="shared" si="61"/>
        <v>100141085TDVME</v>
      </c>
      <c r="T522" t="str">
        <f t="shared" si="62"/>
        <v>0VME</v>
      </c>
    </row>
    <row r="523" spans="3:20" x14ac:dyDescent="0.2">
      <c r="C523">
        <v>1001</v>
      </c>
      <c r="D523" t="s">
        <v>199</v>
      </c>
      <c r="E523" t="s">
        <v>200</v>
      </c>
      <c r="F523" t="s">
        <v>855</v>
      </c>
      <c r="G523" s="1">
        <v>41085</v>
      </c>
      <c r="H523" t="s">
        <v>204</v>
      </c>
      <c r="I523">
        <v>34</v>
      </c>
      <c r="J523">
        <v>6.85</v>
      </c>
      <c r="K523">
        <v>72.989999999999995</v>
      </c>
      <c r="L523" s="139">
        <v>0</v>
      </c>
      <c r="M523">
        <v>0</v>
      </c>
      <c r="N523">
        <f t="shared" si="56"/>
        <v>72.989999999999995</v>
      </c>
      <c r="O523">
        <f t="shared" si="57"/>
        <v>499.98149999999993</v>
      </c>
      <c r="P523" t="str">
        <f t="shared" si="58"/>
        <v>10014108530CME</v>
      </c>
      <c r="Q523" t="str">
        <f t="shared" si="59"/>
        <v>14108530CME</v>
      </c>
      <c r="R523" t="str">
        <f t="shared" si="60"/>
        <v>141085TDCME</v>
      </c>
      <c r="S523" t="str">
        <f t="shared" si="61"/>
        <v>100141085TDCME</v>
      </c>
      <c r="T523" t="str">
        <f t="shared" si="62"/>
        <v>0CME</v>
      </c>
    </row>
    <row r="524" spans="3:20" x14ac:dyDescent="0.2">
      <c r="C524">
        <v>1001</v>
      </c>
      <c r="D524" t="s">
        <v>199</v>
      </c>
      <c r="E524" t="s">
        <v>200</v>
      </c>
      <c r="F524" t="s">
        <v>770</v>
      </c>
      <c r="G524" s="1">
        <v>41085</v>
      </c>
      <c r="H524" t="s">
        <v>204</v>
      </c>
      <c r="I524">
        <v>34</v>
      </c>
      <c r="J524">
        <v>6.85</v>
      </c>
      <c r="K524">
        <v>343.85</v>
      </c>
      <c r="L524" s="139">
        <v>0</v>
      </c>
      <c r="M524">
        <v>0</v>
      </c>
      <c r="N524">
        <f t="shared" si="56"/>
        <v>343.85</v>
      </c>
      <c r="O524">
        <f t="shared" si="57"/>
        <v>2355.3724999999999</v>
      </c>
      <c r="P524" t="str">
        <f t="shared" si="58"/>
        <v>10014108530CME</v>
      </c>
      <c r="Q524" t="str">
        <f t="shared" si="59"/>
        <v>14108530CME</v>
      </c>
      <c r="R524" t="str">
        <f t="shared" si="60"/>
        <v>141085TDCME</v>
      </c>
      <c r="S524" t="str">
        <f t="shared" si="61"/>
        <v>100141085TDCME</v>
      </c>
      <c r="T524" t="str">
        <f t="shared" si="62"/>
        <v>0CME</v>
      </c>
    </row>
    <row r="525" spans="3:20" x14ac:dyDescent="0.2">
      <c r="C525">
        <v>1001</v>
      </c>
      <c r="D525" t="s">
        <v>199</v>
      </c>
      <c r="E525" t="s">
        <v>200</v>
      </c>
      <c r="F525" t="s">
        <v>723</v>
      </c>
      <c r="G525" s="1">
        <v>41085</v>
      </c>
      <c r="H525" t="s">
        <v>204</v>
      </c>
      <c r="I525">
        <v>34</v>
      </c>
      <c r="J525">
        <v>6.85</v>
      </c>
      <c r="K525">
        <v>23.36</v>
      </c>
      <c r="L525" s="139">
        <v>0</v>
      </c>
      <c r="M525">
        <v>0</v>
      </c>
      <c r="N525">
        <f t="shared" si="56"/>
        <v>23.36</v>
      </c>
      <c r="O525">
        <f t="shared" si="57"/>
        <v>160.01599999999999</v>
      </c>
      <c r="P525" t="str">
        <f t="shared" si="58"/>
        <v>10014108530CME</v>
      </c>
      <c r="Q525" t="str">
        <f t="shared" si="59"/>
        <v>14108530CME</v>
      </c>
      <c r="R525" t="str">
        <f t="shared" si="60"/>
        <v>141085TDCME</v>
      </c>
      <c r="S525" t="str">
        <f t="shared" si="61"/>
        <v>100141085TDCME</v>
      </c>
      <c r="T525" t="str">
        <f t="shared" si="62"/>
        <v>0CME</v>
      </c>
    </row>
    <row r="526" spans="3:20" x14ac:dyDescent="0.2">
      <c r="C526">
        <v>1001</v>
      </c>
      <c r="D526" t="s">
        <v>199</v>
      </c>
      <c r="E526" t="s">
        <v>200</v>
      </c>
      <c r="F526" t="s">
        <v>735</v>
      </c>
      <c r="G526" s="1">
        <v>41085</v>
      </c>
      <c r="H526" t="s">
        <v>204</v>
      </c>
      <c r="I526">
        <v>34</v>
      </c>
      <c r="J526">
        <v>6.85</v>
      </c>
      <c r="K526">
        <v>218.98</v>
      </c>
      <c r="L526" s="139">
        <v>0</v>
      </c>
      <c r="M526">
        <v>0</v>
      </c>
      <c r="N526">
        <f t="shared" si="56"/>
        <v>218.98</v>
      </c>
      <c r="O526">
        <f t="shared" si="57"/>
        <v>1500.0129999999999</v>
      </c>
      <c r="P526" t="str">
        <f t="shared" si="58"/>
        <v>10014108530CME</v>
      </c>
      <c r="Q526" t="str">
        <f t="shared" si="59"/>
        <v>14108530CME</v>
      </c>
      <c r="R526" t="str">
        <f t="shared" si="60"/>
        <v>141085TDCME</v>
      </c>
      <c r="S526" t="str">
        <f t="shared" si="61"/>
        <v>100141085TDCME</v>
      </c>
      <c r="T526" t="str">
        <f t="shared" si="62"/>
        <v>0CME</v>
      </c>
    </row>
    <row r="527" spans="3:20" x14ac:dyDescent="0.2">
      <c r="C527">
        <v>1001</v>
      </c>
      <c r="D527" t="s">
        <v>199</v>
      </c>
      <c r="E527" t="s">
        <v>200</v>
      </c>
      <c r="F527" t="s">
        <v>856</v>
      </c>
      <c r="G527" s="1">
        <v>41085</v>
      </c>
      <c r="H527" t="s">
        <v>204</v>
      </c>
      <c r="I527">
        <v>34</v>
      </c>
      <c r="J527">
        <v>6.85</v>
      </c>
      <c r="K527">
        <v>29.2</v>
      </c>
      <c r="L527" s="139">
        <v>0</v>
      </c>
      <c r="M527">
        <v>0</v>
      </c>
      <c r="N527">
        <f t="shared" si="56"/>
        <v>29.2</v>
      </c>
      <c r="O527">
        <f t="shared" si="57"/>
        <v>200.01999999999998</v>
      </c>
      <c r="P527" t="str">
        <f t="shared" si="58"/>
        <v>10014108530CME</v>
      </c>
      <c r="Q527" t="str">
        <f t="shared" si="59"/>
        <v>14108530CME</v>
      </c>
      <c r="R527" t="str">
        <f t="shared" si="60"/>
        <v>141085TDCME</v>
      </c>
      <c r="S527" t="str">
        <f t="shared" si="61"/>
        <v>100141085TDCME</v>
      </c>
      <c r="T527" t="str">
        <f t="shared" si="62"/>
        <v>0CME</v>
      </c>
    </row>
    <row r="528" spans="3:20" x14ac:dyDescent="0.2">
      <c r="C528">
        <v>1001</v>
      </c>
      <c r="D528" t="s">
        <v>199</v>
      </c>
      <c r="E528" t="s">
        <v>200</v>
      </c>
      <c r="F528" t="s">
        <v>808</v>
      </c>
      <c r="G528" s="1">
        <v>41085</v>
      </c>
      <c r="H528" t="s">
        <v>204</v>
      </c>
      <c r="I528">
        <v>34</v>
      </c>
      <c r="J528">
        <v>6.85</v>
      </c>
      <c r="K528">
        <v>60</v>
      </c>
      <c r="L528" s="139">
        <v>0</v>
      </c>
      <c r="M528">
        <v>0</v>
      </c>
      <c r="N528">
        <f t="shared" si="56"/>
        <v>60</v>
      </c>
      <c r="O528">
        <f t="shared" si="57"/>
        <v>411</v>
      </c>
      <c r="P528" t="str">
        <f t="shared" si="58"/>
        <v>10014108530CME</v>
      </c>
      <c r="Q528" t="str">
        <f t="shared" si="59"/>
        <v>14108530CME</v>
      </c>
      <c r="R528" t="str">
        <f t="shared" si="60"/>
        <v>141085TDCME</v>
      </c>
      <c r="S528" t="str">
        <f t="shared" si="61"/>
        <v>100141085TDCME</v>
      </c>
      <c r="T528" t="str">
        <f t="shared" si="62"/>
        <v>0CME</v>
      </c>
    </row>
    <row r="529" spans="3:20" x14ac:dyDescent="0.2">
      <c r="C529">
        <v>1001</v>
      </c>
      <c r="D529" t="s">
        <v>199</v>
      </c>
      <c r="E529" t="s">
        <v>200</v>
      </c>
      <c r="F529" t="s">
        <v>829</v>
      </c>
      <c r="G529" s="1">
        <v>41085</v>
      </c>
      <c r="H529" t="s">
        <v>204</v>
      </c>
      <c r="I529">
        <v>34</v>
      </c>
      <c r="J529">
        <v>6.85</v>
      </c>
      <c r="K529">
        <v>36.5</v>
      </c>
      <c r="L529" s="139">
        <v>0</v>
      </c>
      <c r="M529">
        <v>0</v>
      </c>
      <c r="N529">
        <f t="shared" si="56"/>
        <v>36.5</v>
      </c>
      <c r="O529">
        <f t="shared" si="57"/>
        <v>250.02499999999998</v>
      </c>
      <c r="P529" t="str">
        <f t="shared" si="58"/>
        <v>10014108530CME</v>
      </c>
      <c r="Q529" t="str">
        <f t="shared" si="59"/>
        <v>14108530CME</v>
      </c>
      <c r="R529" t="str">
        <f t="shared" si="60"/>
        <v>141085TDCME</v>
      </c>
      <c r="S529" t="str">
        <f t="shared" si="61"/>
        <v>100141085TDCME</v>
      </c>
      <c r="T529" t="str">
        <f t="shared" si="62"/>
        <v>0CME</v>
      </c>
    </row>
    <row r="530" spans="3:20" x14ac:dyDescent="0.2">
      <c r="C530">
        <v>1001</v>
      </c>
      <c r="D530" t="s">
        <v>199</v>
      </c>
      <c r="E530" t="s">
        <v>200</v>
      </c>
      <c r="F530" t="s">
        <v>857</v>
      </c>
      <c r="G530" s="1">
        <v>41085</v>
      </c>
      <c r="H530" t="s">
        <v>204</v>
      </c>
      <c r="I530">
        <v>34</v>
      </c>
      <c r="J530">
        <v>6.85</v>
      </c>
      <c r="K530">
        <v>518.61</v>
      </c>
      <c r="L530" s="139">
        <v>0</v>
      </c>
      <c r="M530">
        <v>0</v>
      </c>
      <c r="N530">
        <f t="shared" si="56"/>
        <v>518.61</v>
      </c>
      <c r="O530">
        <f t="shared" si="57"/>
        <v>3552.4784999999997</v>
      </c>
      <c r="P530" t="str">
        <f t="shared" si="58"/>
        <v>10014108530CME</v>
      </c>
      <c r="Q530" t="str">
        <f t="shared" si="59"/>
        <v>14108530CME</v>
      </c>
      <c r="R530" t="str">
        <f t="shared" si="60"/>
        <v>141085TDCME</v>
      </c>
      <c r="S530" t="str">
        <f t="shared" si="61"/>
        <v>100141085TDCME</v>
      </c>
      <c r="T530" t="str">
        <f t="shared" si="62"/>
        <v>0CME</v>
      </c>
    </row>
    <row r="531" spans="3:20" x14ac:dyDescent="0.2">
      <c r="C531">
        <v>1001</v>
      </c>
      <c r="D531" t="s">
        <v>199</v>
      </c>
      <c r="E531" t="s">
        <v>200</v>
      </c>
      <c r="F531" t="s">
        <v>858</v>
      </c>
      <c r="G531" s="1">
        <v>41085</v>
      </c>
      <c r="H531" t="s">
        <v>204</v>
      </c>
      <c r="I531">
        <v>34</v>
      </c>
      <c r="J531">
        <v>6.85</v>
      </c>
      <c r="K531">
        <v>2767.86</v>
      </c>
      <c r="L531" s="139">
        <v>0</v>
      </c>
      <c r="M531">
        <v>0</v>
      </c>
      <c r="N531">
        <f t="shared" si="56"/>
        <v>2767.86</v>
      </c>
      <c r="O531">
        <f t="shared" si="57"/>
        <v>18959.841</v>
      </c>
      <c r="P531" t="str">
        <f t="shared" si="58"/>
        <v>10014108530CME</v>
      </c>
      <c r="Q531" t="str">
        <f t="shared" si="59"/>
        <v>14108530CME</v>
      </c>
      <c r="R531" t="str">
        <f t="shared" si="60"/>
        <v>141085TDCME</v>
      </c>
      <c r="S531" t="str">
        <f t="shared" si="61"/>
        <v>100141085TDCME</v>
      </c>
      <c r="T531" t="str">
        <f t="shared" si="62"/>
        <v>0CME</v>
      </c>
    </row>
    <row r="532" spans="3:20" x14ac:dyDescent="0.2">
      <c r="C532">
        <v>1001</v>
      </c>
      <c r="D532" t="s">
        <v>199</v>
      </c>
      <c r="E532" t="s">
        <v>200</v>
      </c>
      <c r="F532" t="s">
        <v>726</v>
      </c>
      <c r="G532" s="1">
        <v>41085</v>
      </c>
      <c r="H532" t="s">
        <v>204</v>
      </c>
      <c r="I532">
        <v>34</v>
      </c>
      <c r="J532">
        <v>6.85</v>
      </c>
      <c r="K532">
        <v>7.3</v>
      </c>
      <c r="L532" s="139">
        <v>0</v>
      </c>
      <c r="M532">
        <v>0</v>
      </c>
      <c r="N532">
        <f t="shared" si="56"/>
        <v>7.3</v>
      </c>
      <c r="O532">
        <f t="shared" si="57"/>
        <v>50.004999999999995</v>
      </c>
      <c r="P532" t="str">
        <f t="shared" si="58"/>
        <v>10014108530CME</v>
      </c>
      <c r="Q532" t="str">
        <f t="shared" si="59"/>
        <v>14108530CME</v>
      </c>
      <c r="R532" t="str">
        <f t="shared" si="60"/>
        <v>141085TDCME</v>
      </c>
      <c r="S532" t="str">
        <f t="shared" si="61"/>
        <v>100141085TDCME</v>
      </c>
      <c r="T532" t="str">
        <f t="shared" si="62"/>
        <v>0CME</v>
      </c>
    </row>
    <row r="533" spans="3:20" x14ac:dyDescent="0.2">
      <c r="C533">
        <v>1001</v>
      </c>
      <c r="D533" t="s">
        <v>199</v>
      </c>
      <c r="E533" t="s">
        <v>200</v>
      </c>
      <c r="F533" t="s">
        <v>874</v>
      </c>
      <c r="G533" s="1">
        <v>41085</v>
      </c>
      <c r="H533" t="s">
        <v>204</v>
      </c>
      <c r="I533">
        <v>34</v>
      </c>
      <c r="J533">
        <v>6.85</v>
      </c>
      <c r="K533">
        <v>379.57</v>
      </c>
      <c r="L533" s="139">
        <v>0</v>
      </c>
      <c r="M533">
        <v>0</v>
      </c>
      <c r="N533">
        <f t="shared" si="56"/>
        <v>379.57</v>
      </c>
      <c r="O533">
        <f t="shared" si="57"/>
        <v>2600.0544999999997</v>
      </c>
      <c r="P533" t="str">
        <f t="shared" si="58"/>
        <v>10014108530CME</v>
      </c>
      <c r="Q533" t="str">
        <f t="shared" si="59"/>
        <v>14108530CME</v>
      </c>
      <c r="R533" t="str">
        <f t="shared" si="60"/>
        <v>141085TDCME</v>
      </c>
      <c r="S533" t="str">
        <f t="shared" si="61"/>
        <v>100141085TDCME</v>
      </c>
      <c r="T533" t="str">
        <f t="shared" si="62"/>
        <v>0CME</v>
      </c>
    </row>
    <row r="534" spans="3:20" x14ac:dyDescent="0.2">
      <c r="C534">
        <v>1001</v>
      </c>
      <c r="D534" t="s">
        <v>199</v>
      </c>
      <c r="E534" t="s">
        <v>200</v>
      </c>
      <c r="F534" t="s">
        <v>875</v>
      </c>
      <c r="G534" s="1">
        <v>41085</v>
      </c>
      <c r="H534" t="s">
        <v>204</v>
      </c>
      <c r="I534">
        <v>34</v>
      </c>
      <c r="J534">
        <v>6.85</v>
      </c>
      <c r="K534">
        <v>135.16999999999999</v>
      </c>
      <c r="L534" s="139">
        <v>0</v>
      </c>
      <c r="M534">
        <v>0</v>
      </c>
      <c r="N534">
        <f t="shared" si="56"/>
        <v>135.16999999999999</v>
      </c>
      <c r="O534">
        <f t="shared" si="57"/>
        <v>925.91449999999986</v>
      </c>
      <c r="P534" t="str">
        <f t="shared" si="58"/>
        <v>10014108530CME</v>
      </c>
      <c r="Q534" t="str">
        <f t="shared" si="59"/>
        <v>14108530CME</v>
      </c>
      <c r="R534" t="str">
        <f t="shared" si="60"/>
        <v>141085TDCME</v>
      </c>
      <c r="S534" t="str">
        <f t="shared" si="61"/>
        <v>100141085TDCME</v>
      </c>
      <c r="T534" t="str">
        <f t="shared" si="62"/>
        <v>0CME</v>
      </c>
    </row>
    <row r="535" spans="3:20" x14ac:dyDescent="0.2">
      <c r="C535">
        <v>1001</v>
      </c>
      <c r="D535" t="s">
        <v>199</v>
      </c>
      <c r="E535" t="s">
        <v>200</v>
      </c>
      <c r="F535" t="s">
        <v>830</v>
      </c>
      <c r="G535" s="1">
        <v>41085</v>
      </c>
      <c r="H535" t="s">
        <v>204</v>
      </c>
      <c r="I535">
        <v>34</v>
      </c>
      <c r="J535">
        <v>6.85</v>
      </c>
      <c r="K535">
        <v>496.34</v>
      </c>
      <c r="L535" s="139">
        <v>0</v>
      </c>
      <c r="M535">
        <v>0</v>
      </c>
      <c r="N535">
        <f t="shared" si="56"/>
        <v>496.34</v>
      </c>
      <c r="O535">
        <f t="shared" si="57"/>
        <v>3399.9289999999996</v>
      </c>
      <c r="P535" t="str">
        <f t="shared" si="58"/>
        <v>10014108530CME</v>
      </c>
      <c r="Q535" t="str">
        <f t="shared" si="59"/>
        <v>14108530CME</v>
      </c>
      <c r="R535" t="str">
        <f t="shared" si="60"/>
        <v>141085TDCME</v>
      </c>
      <c r="S535" t="str">
        <f t="shared" si="61"/>
        <v>100141085TDCME</v>
      </c>
      <c r="T535" t="str">
        <f t="shared" si="62"/>
        <v>0CME</v>
      </c>
    </row>
    <row r="536" spans="3:20" x14ac:dyDescent="0.2">
      <c r="C536">
        <v>1001</v>
      </c>
      <c r="D536" t="s">
        <v>199</v>
      </c>
      <c r="E536" t="s">
        <v>200</v>
      </c>
      <c r="F536" t="s">
        <v>859</v>
      </c>
      <c r="G536" s="1">
        <v>41085</v>
      </c>
      <c r="H536" t="s">
        <v>204</v>
      </c>
      <c r="I536">
        <v>34</v>
      </c>
      <c r="J536">
        <v>6.85</v>
      </c>
      <c r="K536">
        <v>20000</v>
      </c>
      <c r="L536" s="139">
        <v>0</v>
      </c>
      <c r="M536">
        <v>3021</v>
      </c>
      <c r="N536">
        <f t="shared" si="56"/>
        <v>20000</v>
      </c>
      <c r="O536">
        <f t="shared" si="57"/>
        <v>137000</v>
      </c>
      <c r="P536" t="str">
        <f t="shared" si="58"/>
        <v>10014108530CME</v>
      </c>
      <c r="Q536" t="str">
        <f t="shared" si="59"/>
        <v>14108530CME</v>
      </c>
      <c r="R536" t="str">
        <f t="shared" si="60"/>
        <v>141085TDCME</v>
      </c>
      <c r="S536" t="str">
        <f t="shared" si="61"/>
        <v>100141085TDCME</v>
      </c>
      <c r="T536" t="str">
        <f t="shared" si="62"/>
        <v>3021CME</v>
      </c>
    </row>
    <row r="537" spans="3:20" x14ac:dyDescent="0.2">
      <c r="C537">
        <v>1001</v>
      </c>
      <c r="D537" t="s">
        <v>199</v>
      </c>
      <c r="E537" t="s">
        <v>200</v>
      </c>
      <c r="F537" t="s">
        <v>771</v>
      </c>
      <c r="G537" s="1">
        <v>41085</v>
      </c>
      <c r="H537" t="s">
        <v>204</v>
      </c>
      <c r="I537">
        <v>34</v>
      </c>
      <c r="J537">
        <v>6.85</v>
      </c>
      <c r="K537">
        <v>43.8</v>
      </c>
      <c r="L537" s="139">
        <v>0</v>
      </c>
      <c r="M537">
        <v>0</v>
      </c>
      <c r="N537">
        <f t="shared" si="56"/>
        <v>43.8</v>
      </c>
      <c r="O537">
        <f t="shared" si="57"/>
        <v>300.02999999999997</v>
      </c>
      <c r="P537" t="str">
        <f t="shared" si="58"/>
        <v>10014108530CME</v>
      </c>
      <c r="Q537" t="str">
        <f t="shared" si="59"/>
        <v>14108530CME</v>
      </c>
      <c r="R537" t="str">
        <f t="shared" si="60"/>
        <v>141085TDCME</v>
      </c>
      <c r="S537" t="str">
        <f t="shared" si="61"/>
        <v>100141085TDCME</v>
      </c>
      <c r="T537" t="str">
        <f t="shared" si="62"/>
        <v>0CME</v>
      </c>
    </row>
    <row r="538" spans="3:20" x14ac:dyDescent="0.2">
      <c r="C538">
        <v>1003</v>
      </c>
      <c r="D538" t="s">
        <v>199</v>
      </c>
      <c r="E538" t="s">
        <v>200</v>
      </c>
      <c r="F538" t="s">
        <v>201</v>
      </c>
      <c r="G538" s="1">
        <v>41085</v>
      </c>
      <c r="H538" t="s">
        <v>204</v>
      </c>
      <c r="I538">
        <v>34</v>
      </c>
      <c r="J538">
        <v>6.85</v>
      </c>
      <c r="K538">
        <v>1396.72</v>
      </c>
      <c r="L538" s="139">
        <v>0</v>
      </c>
      <c r="M538">
        <v>0</v>
      </c>
      <c r="N538">
        <f t="shared" si="56"/>
        <v>1396.72</v>
      </c>
      <c r="O538">
        <f t="shared" si="57"/>
        <v>9567.5319999999992</v>
      </c>
      <c r="P538" t="str">
        <f t="shared" si="58"/>
        <v>10034108530CME</v>
      </c>
      <c r="Q538" t="str">
        <f t="shared" si="59"/>
        <v>14108530CME</v>
      </c>
      <c r="R538" t="str">
        <f t="shared" si="60"/>
        <v>141085TDCME</v>
      </c>
      <c r="S538" t="str">
        <f t="shared" si="61"/>
        <v>100341085TDCME</v>
      </c>
      <c r="T538" t="str">
        <f t="shared" si="62"/>
        <v>0CME</v>
      </c>
    </row>
    <row r="539" spans="3:20" x14ac:dyDescent="0.2">
      <c r="C539">
        <v>1003</v>
      </c>
      <c r="D539" t="s">
        <v>199</v>
      </c>
      <c r="E539" t="s">
        <v>200</v>
      </c>
      <c r="F539" t="s">
        <v>201</v>
      </c>
      <c r="G539" s="1">
        <v>41085</v>
      </c>
      <c r="H539" t="s">
        <v>202</v>
      </c>
      <c r="I539">
        <v>34</v>
      </c>
      <c r="J539">
        <v>6.97</v>
      </c>
      <c r="K539">
        <v>0</v>
      </c>
      <c r="L539" s="139">
        <v>643.03</v>
      </c>
      <c r="M539">
        <v>0</v>
      </c>
      <c r="N539">
        <f t="shared" si="56"/>
        <v>643.03</v>
      </c>
      <c r="O539">
        <f t="shared" si="57"/>
        <v>4481.9191000000001</v>
      </c>
      <c r="P539" t="str">
        <f t="shared" si="58"/>
        <v>10034108530VME</v>
      </c>
      <c r="Q539" t="str">
        <f t="shared" si="59"/>
        <v>14108530VME</v>
      </c>
      <c r="R539" t="str">
        <f t="shared" si="60"/>
        <v>141085TDVME</v>
      </c>
      <c r="S539" t="str">
        <f t="shared" si="61"/>
        <v>100341085TDVME</v>
      </c>
      <c r="T539" t="str">
        <f t="shared" si="62"/>
        <v>0VME</v>
      </c>
    </row>
    <row r="540" spans="3:20" x14ac:dyDescent="0.2">
      <c r="C540">
        <v>1003</v>
      </c>
      <c r="D540" t="s">
        <v>199</v>
      </c>
      <c r="E540" t="s">
        <v>200</v>
      </c>
      <c r="F540" t="s">
        <v>201</v>
      </c>
      <c r="G540" s="1">
        <v>41085</v>
      </c>
      <c r="H540" t="s">
        <v>204</v>
      </c>
      <c r="I540">
        <v>34</v>
      </c>
      <c r="J540">
        <v>6.85</v>
      </c>
      <c r="K540">
        <v>44107.78</v>
      </c>
      <c r="L540" s="139">
        <v>0</v>
      </c>
      <c r="M540">
        <v>0</v>
      </c>
      <c r="N540">
        <f t="shared" si="56"/>
        <v>44107.78</v>
      </c>
      <c r="O540">
        <f t="shared" si="57"/>
        <v>302138.29300000001</v>
      </c>
      <c r="P540" t="str">
        <f t="shared" si="58"/>
        <v>10034108530CME</v>
      </c>
      <c r="Q540" t="str">
        <f t="shared" si="59"/>
        <v>14108530CME</v>
      </c>
      <c r="R540" t="str">
        <f t="shared" si="60"/>
        <v>141085TDCME</v>
      </c>
      <c r="S540" t="str">
        <f t="shared" si="61"/>
        <v>100341085TDCME</v>
      </c>
      <c r="T540" t="str">
        <f t="shared" si="62"/>
        <v>0CME</v>
      </c>
    </row>
    <row r="541" spans="3:20" x14ac:dyDescent="0.2">
      <c r="C541">
        <v>1003</v>
      </c>
      <c r="D541" t="s">
        <v>199</v>
      </c>
      <c r="E541" t="s">
        <v>200</v>
      </c>
      <c r="F541" t="s">
        <v>201</v>
      </c>
      <c r="G541" s="1">
        <v>41085</v>
      </c>
      <c r="H541" t="s">
        <v>202</v>
      </c>
      <c r="I541">
        <v>34</v>
      </c>
      <c r="J541">
        <v>6.97</v>
      </c>
      <c r="K541">
        <v>0</v>
      </c>
      <c r="L541" s="139">
        <v>39350.79</v>
      </c>
      <c r="M541">
        <v>0</v>
      </c>
      <c r="N541">
        <f t="shared" si="56"/>
        <v>39350.79</v>
      </c>
      <c r="O541">
        <f t="shared" si="57"/>
        <v>274275.00630000001</v>
      </c>
      <c r="P541" t="str">
        <f t="shared" si="58"/>
        <v>10034108530VME</v>
      </c>
      <c r="Q541" t="str">
        <f t="shared" si="59"/>
        <v>14108530VME</v>
      </c>
      <c r="R541" t="str">
        <f t="shared" si="60"/>
        <v>141085TDVME</v>
      </c>
      <c r="S541" t="str">
        <f t="shared" si="61"/>
        <v>100341085TDVME</v>
      </c>
      <c r="T541" t="str">
        <f t="shared" si="62"/>
        <v>0VME</v>
      </c>
    </row>
    <row r="542" spans="3:20" x14ac:dyDescent="0.2">
      <c r="C542">
        <v>1003</v>
      </c>
      <c r="D542" t="s">
        <v>199</v>
      </c>
      <c r="E542" t="s">
        <v>227</v>
      </c>
      <c r="F542" t="s">
        <v>201</v>
      </c>
      <c r="G542" s="1">
        <v>41085</v>
      </c>
      <c r="H542" t="s">
        <v>202</v>
      </c>
      <c r="I542">
        <v>34</v>
      </c>
      <c r="J542">
        <v>6.9589999999999996</v>
      </c>
      <c r="K542">
        <v>0</v>
      </c>
      <c r="L542" s="139">
        <v>1000000</v>
      </c>
      <c r="M542">
        <v>1033</v>
      </c>
      <c r="N542">
        <f t="shared" si="56"/>
        <v>1000000</v>
      </c>
      <c r="O542">
        <f t="shared" si="57"/>
        <v>6959000</v>
      </c>
      <c r="P542" t="str">
        <f t="shared" si="58"/>
        <v>10034108532VME</v>
      </c>
      <c r="Q542" t="str">
        <f t="shared" si="59"/>
        <v>14108532VME</v>
      </c>
      <c r="R542" t="str">
        <f t="shared" si="60"/>
        <v>141085TDVME</v>
      </c>
      <c r="S542" t="str">
        <f t="shared" si="61"/>
        <v>100341085TDVME</v>
      </c>
      <c r="T542" t="str">
        <f t="shared" si="62"/>
        <v>1033VME</v>
      </c>
    </row>
    <row r="543" spans="3:20" x14ac:dyDescent="0.2">
      <c r="C543">
        <v>1003</v>
      </c>
      <c r="D543" t="s">
        <v>199</v>
      </c>
      <c r="E543" t="s">
        <v>200</v>
      </c>
      <c r="F543" t="s">
        <v>201</v>
      </c>
      <c r="G543" s="1">
        <v>41085</v>
      </c>
      <c r="H543" t="s">
        <v>202</v>
      </c>
      <c r="I543">
        <v>34</v>
      </c>
      <c r="J543">
        <v>6.97</v>
      </c>
      <c r="K543">
        <v>0</v>
      </c>
      <c r="L543" s="139">
        <v>129.65</v>
      </c>
      <c r="M543">
        <v>0</v>
      </c>
      <c r="N543">
        <f t="shared" si="56"/>
        <v>129.65</v>
      </c>
      <c r="O543">
        <f t="shared" si="57"/>
        <v>903.66049999999996</v>
      </c>
      <c r="P543" t="str">
        <f t="shared" si="58"/>
        <v>10034108530VME</v>
      </c>
      <c r="Q543" t="str">
        <f t="shared" si="59"/>
        <v>14108530VME</v>
      </c>
      <c r="R543" t="str">
        <f t="shared" si="60"/>
        <v>141085TDVME</v>
      </c>
      <c r="S543" t="str">
        <f t="shared" si="61"/>
        <v>100341085TDVME</v>
      </c>
      <c r="T543" t="str">
        <f t="shared" si="62"/>
        <v>0VME</v>
      </c>
    </row>
    <row r="544" spans="3:20" x14ac:dyDescent="0.2">
      <c r="C544">
        <v>1003</v>
      </c>
      <c r="D544" t="s">
        <v>199</v>
      </c>
      <c r="E544" t="s">
        <v>200</v>
      </c>
      <c r="F544" t="s">
        <v>214</v>
      </c>
      <c r="G544" s="1">
        <v>41085</v>
      </c>
      <c r="H544" t="s">
        <v>204</v>
      </c>
      <c r="I544">
        <v>34</v>
      </c>
      <c r="J544">
        <v>6.85</v>
      </c>
      <c r="K544">
        <v>129.55000000000001</v>
      </c>
      <c r="L544" s="139">
        <v>0</v>
      </c>
      <c r="M544">
        <v>0</v>
      </c>
      <c r="N544">
        <f t="shared" si="56"/>
        <v>129.55000000000001</v>
      </c>
      <c r="O544">
        <f t="shared" si="57"/>
        <v>887.41750000000002</v>
      </c>
      <c r="P544" t="str">
        <f t="shared" si="58"/>
        <v>10034108530CME</v>
      </c>
      <c r="Q544" t="str">
        <f t="shared" si="59"/>
        <v>14108530CME</v>
      </c>
      <c r="R544" t="str">
        <f t="shared" si="60"/>
        <v>141085TDCME</v>
      </c>
      <c r="S544" t="str">
        <f t="shared" si="61"/>
        <v>100341085TDCME</v>
      </c>
      <c r="T544" t="str">
        <f t="shared" si="62"/>
        <v>0CME</v>
      </c>
    </row>
    <row r="545" spans="3:20" x14ac:dyDescent="0.2">
      <c r="C545">
        <v>1003</v>
      </c>
      <c r="D545" t="s">
        <v>199</v>
      </c>
      <c r="E545" t="s">
        <v>200</v>
      </c>
      <c r="F545" t="s">
        <v>201</v>
      </c>
      <c r="G545" s="1">
        <v>41085</v>
      </c>
      <c r="H545" t="s">
        <v>204</v>
      </c>
      <c r="I545">
        <v>34</v>
      </c>
      <c r="J545">
        <v>6.85</v>
      </c>
      <c r="K545">
        <v>30130.29</v>
      </c>
      <c r="L545" s="139">
        <v>0</v>
      </c>
      <c r="M545">
        <v>0</v>
      </c>
      <c r="N545">
        <f t="shared" si="56"/>
        <v>30130.29</v>
      </c>
      <c r="O545">
        <f t="shared" si="57"/>
        <v>206392.4865</v>
      </c>
      <c r="P545" t="str">
        <f t="shared" si="58"/>
        <v>10034108530CME</v>
      </c>
      <c r="Q545" t="str">
        <f t="shared" si="59"/>
        <v>14108530CME</v>
      </c>
      <c r="R545" t="str">
        <f t="shared" si="60"/>
        <v>141085TDCME</v>
      </c>
      <c r="S545" t="str">
        <f t="shared" si="61"/>
        <v>100341085TDCME</v>
      </c>
      <c r="T545" t="str">
        <f t="shared" si="62"/>
        <v>0CME</v>
      </c>
    </row>
    <row r="546" spans="3:20" x14ac:dyDescent="0.2">
      <c r="C546">
        <v>1003</v>
      </c>
      <c r="D546" t="s">
        <v>199</v>
      </c>
      <c r="E546" t="s">
        <v>200</v>
      </c>
      <c r="F546" t="s">
        <v>201</v>
      </c>
      <c r="G546" s="1">
        <v>41085</v>
      </c>
      <c r="H546" t="s">
        <v>202</v>
      </c>
      <c r="I546">
        <v>34</v>
      </c>
      <c r="J546">
        <v>6.97</v>
      </c>
      <c r="K546">
        <v>0</v>
      </c>
      <c r="L546" s="139">
        <v>60933.31</v>
      </c>
      <c r="M546">
        <v>0</v>
      </c>
      <c r="N546">
        <f t="shared" si="56"/>
        <v>60933.31</v>
      </c>
      <c r="O546">
        <f t="shared" si="57"/>
        <v>424705.17069999996</v>
      </c>
      <c r="P546" t="str">
        <f t="shared" si="58"/>
        <v>10034108530VME</v>
      </c>
      <c r="Q546" t="str">
        <f t="shared" si="59"/>
        <v>14108530VME</v>
      </c>
      <c r="R546" t="str">
        <f t="shared" si="60"/>
        <v>141085TDVME</v>
      </c>
      <c r="S546" t="str">
        <f t="shared" si="61"/>
        <v>100341085TDVME</v>
      </c>
      <c r="T546" t="str">
        <f t="shared" si="62"/>
        <v>0VME</v>
      </c>
    </row>
    <row r="547" spans="3:20" x14ac:dyDescent="0.2">
      <c r="C547">
        <v>1003</v>
      </c>
      <c r="D547" t="s">
        <v>199</v>
      </c>
      <c r="E547" t="s">
        <v>200</v>
      </c>
      <c r="F547" t="s">
        <v>201</v>
      </c>
      <c r="G547" s="1">
        <v>41085</v>
      </c>
      <c r="H547" t="s">
        <v>204</v>
      </c>
      <c r="I547">
        <v>34</v>
      </c>
      <c r="J547">
        <v>6.85</v>
      </c>
      <c r="K547">
        <v>601.53</v>
      </c>
      <c r="L547" s="139">
        <v>0</v>
      </c>
      <c r="M547">
        <v>0</v>
      </c>
      <c r="N547">
        <f t="shared" si="56"/>
        <v>601.53</v>
      </c>
      <c r="O547">
        <f t="shared" si="57"/>
        <v>4120.4804999999997</v>
      </c>
      <c r="P547" t="str">
        <f t="shared" si="58"/>
        <v>10034108530CME</v>
      </c>
      <c r="Q547" t="str">
        <f t="shared" si="59"/>
        <v>14108530CME</v>
      </c>
      <c r="R547" t="str">
        <f t="shared" si="60"/>
        <v>141085TDCME</v>
      </c>
      <c r="S547" t="str">
        <f t="shared" si="61"/>
        <v>100341085TDCME</v>
      </c>
      <c r="T547" t="str">
        <f t="shared" si="62"/>
        <v>0CME</v>
      </c>
    </row>
    <row r="548" spans="3:20" x14ac:dyDescent="0.2">
      <c r="C548">
        <v>1003</v>
      </c>
      <c r="D548" t="s">
        <v>199</v>
      </c>
      <c r="E548" t="s">
        <v>200</v>
      </c>
      <c r="F548" t="s">
        <v>201</v>
      </c>
      <c r="G548" s="1">
        <v>41085</v>
      </c>
      <c r="H548" t="s">
        <v>202</v>
      </c>
      <c r="I548">
        <v>34</v>
      </c>
      <c r="J548">
        <v>6.97</v>
      </c>
      <c r="K548">
        <v>0</v>
      </c>
      <c r="L548" s="139">
        <v>233.93</v>
      </c>
      <c r="M548">
        <v>0</v>
      </c>
      <c r="N548">
        <f t="shared" si="56"/>
        <v>233.93</v>
      </c>
      <c r="O548">
        <f t="shared" si="57"/>
        <v>1630.4920999999999</v>
      </c>
      <c r="P548" t="str">
        <f t="shared" si="58"/>
        <v>10034108530VME</v>
      </c>
      <c r="Q548" t="str">
        <f t="shared" si="59"/>
        <v>14108530VME</v>
      </c>
      <c r="R548" t="str">
        <f t="shared" si="60"/>
        <v>141085TDVME</v>
      </c>
      <c r="S548" t="str">
        <f t="shared" si="61"/>
        <v>100341085TDVME</v>
      </c>
      <c r="T548" t="str">
        <f t="shared" si="62"/>
        <v>0VME</v>
      </c>
    </row>
    <row r="549" spans="3:20" x14ac:dyDescent="0.2">
      <c r="C549">
        <v>1003</v>
      </c>
      <c r="D549" t="s">
        <v>199</v>
      </c>
      <c r="E549" t="s">
        <v>200</v>
      </c>
      <c r="F549" t="s">
        <v>201</v>
      </c>
      <c r="G549" s="1">
        <v>41085</v>
      </c>
      <c r="H549" t="s">
        <v>204</v>
      </c>
      <c r="I549">
        <v>34</v>
      </c>
      <c r="J549">
        <v>6.85</v>
      </c>
      <c r="K549">
        <v>394.61</v>
      </c>
      <c r="L549" s="139">
        <v>0</v>
      </c>
      <c r="M549">
        <v>0</v>
      </c>
      <c r="N549">
        <f t="shared" si="56"/>
        <v>394.61</v>
      </c>
      <c r="O549">
        <f t="shared" si="57"/>
        <v>2703.0785000000001</v>
      </c>
      <c r="P549" t="str">
        <f t="shared" si="58"/>
        <v>10034108530CME</v>
      </c>
      <c r="Q549" t="str">
        <f t="shared" si="59"/>
        <v>14108530CME</v>
      </c>
      <c r="R549" t="str">
        <f t="shared" si="60"/>
        <v>141085TDCME</v>
      </c>
      <c r="S549" t="str">
        <f t="shared" si="61"/>
        <v>100341085TDCME</v>
      </c>
      <c r="T549" t="str">
        <f t="shared" si="62"/>
        <v>0CME</v>
      </c>
    </row>
    <row r="550" spans="3:20" x14ac:dyDescent="0.2">
      <c r="C550">
        <v>1003</v>
      </c>
      <c r="D550" t="s">
        <v>199</v>
      </c>
      <c r="E550" t="s">
        <v>200</v>
      </c>
      <c r="F550" t="s">
        <v>201</v>
      </c>
      <c r="G550" s="1">
        <v>41085</v>
      </c>
      <c r="H550" t="s">
        <v>202</v>
      </c>
      <c r="I550">
        <v>34</v>
      </c>
      <c r="J550">
        <v>6.97</v>
      </c>
      <c r="K550">
        <v>0</v>
      </c>
      <c r="L550" s="139">
        <v>6063.68</v>
      </c>
      <c r="M550">
        <v>0</v>
      </c>
      <c r="N550">
        <f t="shared" si="56"/>
        <v>6063.68</v>
      </c>
      <c r="O550">
        <f t="shared" si="57"/>
        <v>42263.849600000001</v>
      </c>
      <c r="P550" t="str">
        <f t="shared" si="58"/>
        <v>10034108530VME</v>
      </c>
      <c r="Q550" t="str">
        <f t="shared" si="59"/>
        <v>14108530VME</v>
      </c>
      <c r="R550" t="str">
        <f t="shared" si="60"/>
        <v>141085TDVME</v>
      </c>
      <c r="S550" t="str">
        <f t="shared" si="61"/>
        <v>100341085TDVME</v>
      </c>
      <c r="T550" t="str">
        <f t="shared" si="62"/>
        <v>0VME</v>
      </c>
    </row>
    <row r="551" spans="3:20" x14ac:dyDescent="0.2">
      <c r="C551">
        <v>1003</v>
      </c>
      <c r="D551" t="s">
        <v>199</v>
      </c>
      <c r="E551" t="s">
        <v>200</v>
      </c>
      <c r="F551" t="s">
        <v>201</v>
      </c>
      <c r="G551" s="1">
        <v>41085</v>
      </c>
      <c r="H551" t="s">
        <v>204</v>
      </c>
      <c r="I551">
        <v>34</v>
      </c>
      <c r="J551">
        <v>6.85</v>
      </c>
      <c r="K551">
        <v>679.79</v>
      </c>
      <c r="L551" s="139">
        <v>0</v>
      </c>
      <c r="M551">
        <v>0</v>
      </c>
      <c r="N551">
        <f t="shared" si="56"/>
        <v>679.79</v>
      </c>
      <c r="O551">
        <f t="shared" si="57"/>
        <v>4656.5614999999998</v>
      </c>
      <c r="P551" t="str">
        <f t="shared" si="58"/>
        <v>10034108530CME</v>
      </c>
      <c r="Q551" t="str">
        <f t="shared" si="59"/>
        <v>14108530CME</v>
      </c>
      <c r="R551" t="str">
        <f t="shared" si="60"/>
        <v>141085TDCME</v>
      </c>
      <c r="S551" t="str">
        <f t="shared" si="61"/>
        <v>100341085TDCME</v>
      </c>
      <c r="T551" t="str">
        <f t="shared" si="62"/>
        <v>0CME</v>
      </c>
    </row>
    <row r="552" spans="3:20" x14ac:dyDescent="0.2">
      <c r="C552">
        <v>1003</v>
      </c>
      <c r="D552" t="s">
        <v>199</v>
      </c>
      <c r="E552" t="s">
        <v>200</v>
      </c>
      <c r="F552" t="s">
        <v>201</v>
      </c>
      <c r="G552" s="1">
        <v>41085</v>
      </c>
      <c r="H552" t="s">
        <v>202</v>
      </c>
      <c r="I552">
        <v>34</v>
      </c>
      <c r="J552">
        <v>6.97</v>
      </c>
      <c r="K552">
        <v>0</v>
      </c>
      <c r="L552" s="139">
        <v>19897.75</v>
      </c>
      <c r="M552">
        <v>0</v>
      </c>
      <c r="N552">
        <f t="shared" si="56"/>
        <v>19897.75</v>
      </c>
      <c r="O552">
        <f t="shared" si="57"/>
        <v>138687.3175</v>
      </c>
      <c r="P552" t="str">
        <f t="shared" si="58"/>
        <v>10034108530VME</v>
      </c>
      <c r="Q552" t="str">
        <f t="shared" si="59"/>
        <v>14108530VME</v>
      </c>
      <c r="R552" t="str">
        <f t="shared" si="60"/>
        <v>141085TDVME</v>
      </c>
      <c r="S552" t="str">
        <f t="shared" si="61"/>
        <v>100341085TDVME</v>
      </c>
      <c r="T552" t="str">
        <f t="shared" si="62"/>
        <v>0VME</v>
      </c>
    </row>
    <row r="553" spans="3:20" x14ac:dyDescent="0.2">
      <c r="C553">
        <v>1003</v>
      </c>
      <c r="D553" t="s">
        <v>199</v>
      </c>
      <c r="E553" t="s">
        <v>200</v>
      </c>
      <c r="F553" t="s">
        <v>201</v>
      </c>
      <c r="G553" s="1">
        <v>41085</v>
      </c>
      <c r="H553" t="s">
        <v>204</v>
      </c>
      <c r="I553">
        <v>34</v>
      </c>
      <c r="J553">
        <v>6.85</v>
      </c>
      <c r="K553">
        <v>204.72</v>
      </c>
      <c r="L553" s="139">
        <v>0</v>
      </c>
      <c r="M553">
        <v>0</v>
      </c>
      <c r="N553">
        <f t="shared" si="56"/>
        <v>204.72</v>
      </c>
      <c r="O553">
        <f t="shared" si="57"/>
        <v>1402.3319999999999</v>
      </c>
      <c r="P553" t="str">
        <f t="shared" si="58"/>
        <v>10034108530CME</v>
      </c>
      <c r="Q553" t="str">
        <f t="shared" si="59"/>
        <v>14108530CME</v>
      </c>
      <c r="R553" t="str">
        <f t="shared" si="60"/>
        <v>141085TDCME</v>
      </c>
      <c r="S553" t="str">
        <f t="shared" si="61"/>
        <v>100341085TDCME</v>
      </c>
      <c r="T553" t="str">
        <f t="shared" si="62"/>
        <v>0CME</v>
      </c>
    </row>
    <row r="554" spans="3:20" x14ac:dyDescent="0.2">
      <c r="C554">
        <v>1003</v>
      </c>
      <c r="D554" t="s">
        <v>199</v>
      </c>
      <c r="E554" t="s">
        <v>200</v>
      </c>
      <c r="F554" t="s">
        <v>201</v>
      </c>
      <c r="G554" s="1">
        <v>41085</v>
      </c>
      <c r="H554" t="s">
        <v>202</v>
      </c>
      <c r="I554">
        <v>34</v>
      </c>
      <c r="J554">
        <v>6.97</v>
      </c>
      <c r="K554">
        <v>0</v>
      </c>
      <c r="L554" s="139">
        <v>220</v>
      </c>
      <c r="M554">
        <v>0</v>
      </c>
      <c r="N554">
        <f t="shared" si="56"/>
        <v>220</v>
      </c>
      <c r="O554">
        <f t="shared" si="57"/>
        <v>1533.3999999999999</v>
      </c>
      <c r="P554" t="str">
        <f t="shared" si="58"/>
        <v>10034108530VME</v>
      </c>
      <c r="Q554" t="str">
        <f t="shared" si="59"/>
        <v>14108530VME</v>
      </c>
      <c r="R554" t="str">
        <f t="shared" si="60"/>
        <v>141085TDVME</v>
      </c>
      <c r="S554" t="str">
        <f t="shared" si="61"/>
        <v>100341085TDVME</v>
      </c>
      <c r="T554" t="str">
        <f t="shared" si="62"/>
        <v>0VME</v>
      </c>
    </row>
    <row r="555" spans="3:20" x14ac:dyDescent="0.2">
      <c r="C555">
        <v>1003</v>
      </c>
      <c r="D555" t="s">
        <v>199</v>
      </c>
      <c r="E555" t="s">
        <v>200</v>
      </c>
      <c r="F555" t="s">
        <v>201</v>
      </c>
      <c r="G555" s="1">
        <v>41085</v>
      </c>
      <c r="H555" t="s">
        <v>204</v>
      </c>
      <c r="I555">
        <v>34</v>
      </c>
      <c r="J555">
        <v>6.85</v>
      </c>
      <c r="K555">
        <v>500</v>
      </c>
      <c r="L555" s="139">
        <v>0</v>
      </c>
      <c r="M555">
        <v>0</v>
      </c>
      <c r="N555">
        <f t="shared" si="56"/>
        <v>500</v>
      </c>
      <c r="O555">
        <f t="shared" si="57"/>
        <v>3425</v>
      </c>
      <c r="P555" t="str">
        <f t="shared" si="58"/>
        <v>10034108530CME</v>
      </c>
      <c r="Q555" t="str">
        <f t="shared" si="59"/>
        <v>14108530CME</v>
      </c>
      <c r="R555" t="str">
        <f t="shared" si="60"/>
        <v>141085TDCME</v>
      </c>
      <c r="S555" t="str">
        <f t="shared" si="61"/>
        <v>100341085TDCME</v>
      </c>
      <c r="T555" t="str">
        <f t="shared" si="62"/>
        <v>0CME</v>
      </c>
    </row>
    <row r="556" spans="3:20" x14ac:dyDescent="0.2">
      <c r="C556">
        <v>1003</v>
      </c>
      <c r="D556" t="s">
        <v>199</v>
      </c>
      <c r="E556" t="s">
        <v>200</v>
      </c>
      <c r="F556" t="s">
        <v>201</v>
      </c>
      <c r="G556" s="1">
        <v>41085</v>
      </c>
      <c r="H556" t="s">
        <v>204</v>
      </c>
      <c r="I556">
        <v>34</v>
      </c>
      <c r="J556">
        <v>6.85</v>
      </c>
      <c r="K556">
        <v>438.24</v>
      </c>
      <c r="L556" s="139">
        <v>0</v>
      </c>
      <c r="M556">
        <v>0</v>
      </c>
      <c r="N556">
        <f t="shared" si="56"/>
        <v>438.24</v>
      </c>
      <c r="O556">
        <f t="shared" si="57"/>
        <v>3001.944</v>
      </c>
      <c r="P556" t="str">
        <f t="shared" si="58"/>
        <v>10034108530CME</v>
      </c>
      <c r="Q556" t="str">
        <f t="shared" si="59"/>
        <v>14108530CME</v>
      </c>
      <c r="R556" t="str">
        <f t="shared" si="60"/>
        <v>141085TDCME</v>
      </c>
      <c r="S556" t="str">
        <f t="shared" si="61"/>
        <v>100341085TDCME</v>
      </c>
      <c r="T556" t="str">
        <f t="shared" si="62"/>
        <v>0CME</v>
      </c>
    </row>
    <row r="557" spans="3:20" x14ac:dyDescent="0.2">
      <c r="C557">
        <v>1003</v>
      </c>
      <c r="D557" t="s">
        <v>199</v>
      </c>
      <c r="E557" t="s">
        <v>200</v>
      </c>
      <c r="F557" t="s">
        <v>201</v>
      </c>
      <c r="G557" s="1">
        <v>41085</v>
      </c>
      <c r="H557" t="s">
        <v>202</v>
      </c>
      <c r="I557">
        <v>34</v>
      </c>
      <c r="J557">
        <v>6.97</v>
      </c>
      <c r="K557">
        <v>0</v>
      </c>
      <c r="L557" s="139">
        <v>794.84</v>
      </c>
      <c r="M557">
        <v>0</v>
      </c>
      <c r="N557">
        <f t="shared" si="56"/>
        <v>794.84</v>
      </c>
      <c r="O557">
        <f t="shared" si="57"/>
        <v>5540.0348000000004</v>
      </c>
      <c r="P557" t="str">
        <f t="shared" si="58"/>
        <v>10034108530VME</v>
      </c>
      <c r="Q557" t="str">
        <f t="shared" si="59"/>
        <v>14108530VME</v>
      </c>
      <c r="R557" t="str">
        <f t="shared" si="60"/>
        <v>141085TDVME</v>
      </c>
      <c r="S557" t="str">
        <f t="shared" si="61"/>
        <v>100341085TDVME</v>
      </c>
      <c r="T557" t="str">
        <f t="shared" si="62"/>
        <v>0VME</v>
      </c>
    </row>
    <row r="558" spans="3:20" x14ac:dyDescent="0.2">
      <c r="C558">
        <v>1003</v>
      </c>
      <c r="D558" t="s">
        <v>199</v>
      </c>
      <c r="E558" t="s">
        <v>200</v>
      </c>
      <c r="F558" t="s">
        <v>201</v>
      </c>
      <c r="G558" s="1">
        <v>41085</v>
      </c>
      <c r="H558" t="s">
        <v>204</v>
      </c>
      <c r="I558">
        <v>34</v>
      </c>
      <c r="J558">
        <v>6.85</v>
      </c>
      <c r="K558">
        <v>8.5500000000000007</v>
      </c>
      <c r="L558" s="139">
        <v>0</v>
      </c>
      <c r="M558">
        <v>0</v>
      </c>
      <c r="N558">
        <f t="shared" si="56"/>
        <v>8.5500000000000007</v>
      </c>
      <c r="O558">
        <f t="shared" si="57"/>
        <v>58.567500000000003</v>
      </c>
      <c r="P558" t="str">
        <f t="shared" si="58"/>
        <v>10034108530CME</v>
      </c>
      <c r="Q558" t="str">
        <f t="shared" si="59"/>
        <v>14108530CME</v>
      </c>
      <c r="R558" t="str">
        <f t="shared" si="60"/>
        <v>141085TDCME</v>
      </c>
      <c r="S558" t="str">
        <f t="shared" si="61"/>
        <v>100341085TDCME</v>
      </c>
      <c r="T558" t="str">
        <f t="shared" si="62"/>
        <v>0CME</v>
      </c>
    </row>
    <row r="559" spans="3:20" x14ac:dyDescent="0.2">
      <c r="C559">
        <v>1003</v>
      </c>
      <c r="D559" t="s">
        <v>199</v>
      </c>
      <c r="E559" t="s">
        <v>200</v>
      </c>
      <c r="F559" t="s">
        <v>201</v>
      </c>
      <c r="G559" s="1">
        <v>41085</v>
      </c>
      <c r="H559" t="s">
        <v>204</v>
      </c>
      <c r="I559">
        <v>34</v>
      </c>
      <c r="J559">
        <v>6.85</v>
      </c>
      <c r="K559">
        <v>26626.89</v>
      </c>
      <c r="L559" s="139">
        <v>0</v>
      </c>
      <c r="M559">
        <v>0</v>
      </c>
      <c r="N559">
        <f t="shared" si="56"/>
        <v>26626.89</v>
      </c>
      <c r="O559">
        <f t="shared" si="57"/>
        <v>182394.19649999999</v>
      </c>
      <c r="P559" t="str">
        <f t="shared" si="58"/>
        <v>10034108530CME</v>
      </c>
      <c r="Q559" t="str">
        <f t="shared" si="59"/>
        <v>14108530CME</v>
      </c>
      <c r="R559" t="str">
        <f t="shared" si="60"/>
        <v>141085TDCME</v>
      </c>
      <c r="S559" t="str">
        <f t="shared" si="61"/>
        <v>100341085TDCME</v>
      </c>
      <c r="T559" t="str">
        <f t="shared" si="62"/>
        <v>0CME</v>
      </c>
    </row>
    <row r="560" spans="3:20" x14ac:dyDescent="0.2">
      <c r="C560">
        <v>1003</v>
      </c>
      <c r="D560" t="s">
        <v>199</v>
      </c>
      <c r="E560" t="s">
        <v>200</v>
      </c>
      <c r="F560" t="s">
        <v>201</v>
      </c>
      <c r="G560" s="1">
        <v>41085</v>
      </c>
      <c r="H560" t="s">
        <v>202</v>
      </c>
      <c r="I560">
        <v>34</v>
      </c>
      <c r="J560">
        <v>6.97</v>
      </c>
      <c r="K560">
        <v>0</v>
      </c>
      <c r="L560" s="139">
        <v>42834.32</v>
      </c>
      <c r="M560">
        <v>0</v>
      </c>
      <c r="N560">
        <f t="shared" si="56"/>
        <v>42834.32</v>
      </c>
      <c r="O560">
        <f t="shared" si="57"/>
        <v>298555.21039999998</v>
      </c>
      <c r="P560" t="str">
        <f t="shared" si="58"/>
        <v>10034108530VME</v>
      </c>
      <c r="Q560" t="str">
        <f t="shared" si="59"/>
        <v>14108530VME</v>
      </c>
      <c r="R560" t="str">
        <f t="shared" si="60"/>
        <v>141085TDVME</v>
      </c>
      <c r="S560" t="str">
        <f t="shared" si="61"/>
        <v>100341085TDVME</v>
      </c>
      <c r="T560" t="str">
        <f t="shared" si="62"/>
        <v>0VME</v>
      </c>
    </row>
    <row r="561" spans="3:20" x14ac:dyDescent="0.2">
      <c r="C561">
        <v>1003</v>
      </c>
      <c r="D561" t="s">
        <v>199</v>
      </c>
      <c r="E561" t="s">
        <v>226</v>
      </c>
      <c r="F561" t="s">
        <v>201</v>
      </c>
      <c r="G561" s="1">
        <v>41085</v>
      </c>
      <c r="H561" t="s">
        <v>204</v>
      </c>
      <c r="I561">
        <v>34</v>
      </c>
      <c r="J561">
        <v>6.89</v>
      </c>
      <c r="K561">
        <v>20000</v>
      </c>
      <c r="L561" s="139">
        <v>0</v>
      </c>
      <c r="M561">
        <v>0</v>
      </c>
      <c r="N561">
        <f t="shared" si="56"/>
        <v>20000</v>
      </c>
      <c r="O561">
        <f t="shared" si="57"/>
        <v>137800</v>
      </c>
      <c r="P561" t="str">
        <f t="shared" si="58"/>
        <v>10034108531CME</v>
      </c>
      <c r="Q561" t="str">
        <f t="shared" si="59"/>
        <v>14108531CME</v>
      </c>
      <c r="R561" t="str">
        <f t="shared" si="60"/>
        <v>141085TDCME</v>
      </c>
      <c r="S561" t="str">
        <f t="shared" si="61"/>
        <v>100341085TDCME</v>
      </c>
      <c r="T561" t="str">
        <f t="shared" si="62"/>
        <v>0CME</v>
      </c>
    </row>
    <row r="562" spans="3:20" x14ac:dyDescent="0.2">
      <c r="C562">
        <v>1003</v>
      </c>
      <c r="D562" t="s">
        <v>199</v>
      </c>
      <c r="E562" t="s">
        <v>200</v>
      </c>
      <c r="F562" t="s">
        <v>201</v>
      </c>
      <c r="G562" s="1">
        <v>41085</v>
      </c>
      <c r="H562" t="s">
        <v>204</v>
      </c>
      <c r="I562">
        <v>34</v>
      </c>
      <c r="J562">
        <v>6.85</v>
      </c>
      <c r="K562">
        <v>5145.71</v>
      </c>
      <c r="L562" s="139">
        <v>0</v>
      </c>
      <c r="M562">
        <v>0</v>
      </c>
      <c r="N562">
        <f t="shared" si="56"/>
        <v>5145.71</v>
      </c>
      <c r="O562">
        <f t="shared" si="57"/>
        <v>35248.113499999999</v>
      </c>
      <c r="P562" t="str">
        <f t="shared" si="58"/>
        <v>10034108530CME</v>
      </c>
      <c r="Q562" t="str">
        <f t="shared" si="59"/>
        <v>14108530CME</v>
      </c>
      <c r="R562" t="str">
        <f t="shared" si="60"/>
        <v>141085TDCME</v>
      </c>
      <c r="S562" t="str">
        <f t="shared" si="61"/>
        <v>100341085TDCME</v>
      </c>
      <c r="T562" t="str">
        <f t="shared" si="62"/>
        <v>0CME</v>
      </c>
    </row>
    <row r="563" spans="3:20" x14ac:dyDescent="0.2">
      <c r="C563">
        <v>1003</v>
      </c>
      <c r="D563" t="s">
        <v>199</v>
      </c>
      <c r="E563" t="s">
        <v>200</v>
      </c>
      <c r="F563" t="s">
        <v>201</v>
      </c>
      <c r="G563" s="1">
        <v>41085</v>
      </c>
      <c r="H563" t="s">
        <v>202</v>
      </c>
      <c r="I563">
        <v>34</v>
      </c>
      <c r="J563">
        <v>6.97</v>
      </c>
      <c r="K563">
        <v>0</v>
      </c>
      <c r="L563" s="139">
        <v>618.41999999999996</v>
      </c>
      <c r="M563">
        <v>0</v>
      </c>
      <c r="N563">
        <f t="shared" si="56"/>
        <v>618.41999999999996</v>
      </c>
      <c r="O563">
        <f t="shared" si="57"/>
        <v>4310.3873999999996</v>
      </c>
      <c r="P563" t="str">
        <f t="shared" si="58"/>
        <v>10034108530VME</v>
      </c>
      <c r="Q563" t="str">
        <f t="shared" si="59"/>
        <v>14108530VME</v>
      </c>
      <c r="R563" t="str">
        <f t="shared" si="60"/>
        <v>141085TDVME</v>
      </c>
      <c r="S563" t="str">
        <f t="shared" si="61"/>
        <v>100341085TDVME</v>
      </c>
      <c r="T563" t="str">
        <f t="shared" si="62"/>
        <v>0VME</v>
      </c>
    </row>
    <row r="564" spans="3:20" x14ac:dyDescent="0.2">
      <c r="C564">
        <v>1005</v>
      </c>
      <c r="D564" t="s">
        <v>199</v>
      </c>
      <c r="E564" t="s">
        <v>200</v>
      </c>
      <c r="F564" t="s">
        <v>608</v>
      </c>
      <c r="G564" s="1">
        <v>41085</v>
      </c>
      <c r="H564" t="s">
        <v>204</v>
      </c>
      <c r="I564">
        <v>34</v>
      </c>
      <c r="J564">
        <v>6.85</v>
      </c>
      <c r="K564">
        <v>116369.35</v>
      </c>
      <c r="L564" s="139">
        <v>0</v>
      </c>
      <c r="M564">
        <v>0</v>
      </c>
      <c r="N564">
        <f t="shared" si="56"/>
        <v>116369.35</v>
      </c>
      <c r="O564">
        <f t="shared" si="57"/>
        <v>797130.04749999999</v>
      </c>
      <c r="P564" t="str">
        <f t="shared" si="58"/>
        <v>10054108530CME</v>
      </c>
      <c r="Q564" t="str">
        <f t="shared" si="59"/>
        <v>14108530CME</v>
      </c>
      <c r="R564" t="str">
        <f t="shared" si="60"/>
        <v>141085TDCME</v>
      </c>
      <c r="S564" t="str">
        <f t="shared" si="61"/>
        <v>100541085TDCME</v>
      </c>
      <c r="T564" t="str">
        <f t="shared" si="62"/>
        <v>0CME</v>
      </c>
    </row>
    <row r="565" spans="3:20" x14ac:dyDescent="0.2">
      <c r="C565">
        <v>1005</v>
      </c>
      <c r="D565" t="s">
        <v>199</v>
      </c>
      <c r="E565" t="s">
        <v>200</v>
      </c>
      <c r="F565" t="s">
        <v>608</v>
      </c>
      <c r="G565" s="1">
        <v>41085</v>
      </c>
      <c r="H565" t="s">
        <v>202</v>
      </c>
      <c r="I565">
        <v>34</v>
      </c>
      <c r="J565">
        <v>6.97</v>
      </c>
      <c r="K565">
        <v>0</v>
      </c>
      <c r="L565" s="139">
        <v>168966.11</v>
      </c>
      <c r="M565">
        <v>0</v>
      </c>
      <c r="N565">
        <f t="shared" si="56"/>
        <v>168966.11</v>
      </c>
      <c r="O565">
        <f t="shared" si="57"/>
        <v>1177693.7866999998</v>
      </c>
      <c r="P565" t="str">
        <f t="shared" si="58"/>
        <v>10054108530VME</v>
      </c>
      <c r="Q565" t="str">
        <f t="shared" si="59"/>
        <v>14108530VME</v>
      </c>
      <c r="R565" t="str">
        <f t="shared" si="60"/>
        <v>141085TDVME</v>
      </c>
      <c r="S565" t="str">
        <f t="shared" si="61"/>
        <v>100541085TDVME</v>
      </c>
      <c r="T565" t="str">
        <f t="shared" si="62"/>
        <v>0VME</v>
      </c>
    </row>
    <row r="566" spans="3:20" x14ac:dyDescent="0.2">
      <c r="C566">
        <v>1005</v>
      </c>
      <c r="D566" t="s">
        <v>199</v>
      </c>
      <c r="E566" t="s">
        <v>226</v>
      </c>
      <c r="F566" t="s">
        <v>612</v>
      </c>
      <c r="G566" s="1">
        <v>41085</v>
      </c>
      <c r="H566" t="s">
        <v>204</v>
      </c>
      <c r="I566">
        <v>34</v>
      </c>
      <c r="J566">
        <v>6.8550000000000004</v>
      </c>
      <c r="K566">
        <v>387747.43</v>
      </c>
      <c r="L566" s="139">
        <v>0</v>
      </c>
      <c r="M566">
        <v>0</v>
      </c>
      <c r="N566">
        <f t="shared" si="56"/>
        <v>387747.43</v>
      </c>
      <c r="O566">
        <f t="shared" si="57"/>
        <v>2658008.63265</v>
      </c>
      <c r="P566" t="str">
        <f t="shared" si="58"/>
        <v>10054108531CME</v>
      </c>
      <c r="Q566" t="str">
        <f t="shared" si="59"/>
        <v>14108531CME</v>
      </c>
      <c r="R566" t="str">
        <f t="shared" si="60"/>
        <v>141085TDCME</v>
      </c>
      <c r="S566" t="str">
        <f t="shared" si="61"/>
        <v>100541085TDCME</v>
      </c>
      <c r="T566" t="str">
        <f t="shared" si="62"/>
        <v>0CME</v>
      </c>
    </row>
    <row r="567" spans="3:20" x14ac:dyDescent="0.2">
      <c r="C567">
        <v>1005</v>
      </c>
      <c r="D567" t="s">
        <v>199</v>
      </c>
      <c r="E567" t="s">
        <v>226</v>
      </c>
      <c r="F567" t="s">
        <v>612</v>
      </c>
      <c r="G567" s="1">
        <v>41085</v>
      </c>
      <c r="H567" t="s">
        <v>202</v>
      </c>
      <c r="I567">
        <v>34</v>
      </c>
      <c r="J567">
        <v>6.87</v>
      </c>
      <c r="K567">
        <v>0</v>
      </c>
      <c r="L567" s="139">
        <v>19640</v>
      </c>
      <c r="M567">
        <v>0</v>
      </c>
      <c r="N567">
        <f t="shared" si="56"/>
        <v>19640</v>
      </c>
      <c r="O567">
        <f t="shared" si="57"/>
        <v>134926.79999999999</v>
      </c>
      <c r="P567" t="str">
        <f t="shared" si="58"/>
        <v>10054108531VME</v>
      </c>
      <c r="Q567" t="str">
        <f t="shared" si="59"/>
        <v>14108531VME</v>
      </c>
      <c r="R567" t="str">
        <f t="shared" si="60"/>
        <v>141085TDVME</v>
      </c>
      <c r="S567" t="str">
        <f t="shared" si="61"/>
        <v>100541085TDVME</v>
      </c>
      <c r="T567" t="str">
        <f t="shared" si="62"/>
        <v>0VME</v>
      </c>
    </row>
    <row r="568" spans="3:20" x14ac:dyDescent="0.2">
      <c r="C568">
        <v>1005</v>
      </c>
      <c r="D568" t="s">
        <v>199</v>
      </c>
      <c r="E568" t="s">
        <v>226</v>
      </c>
      <c r="F568" t="s">
        <v>614</v>
      </c>
      <c r="G568" s="1">
        <v>41085</v>
      </c>
      <c r="H568" t="s">
        <v>204</v>
      </c>
      <c r="I568">
        <v>34</v>
      </c>
      <c r="J568">
        <v>6.94</v>
      </c>
      <c r="K568">
        <v>5200</v>
      </c>
      <c r="L568" s="139">
        <v>0</v>
      </c>
      <c r="M568">
        <v>0</v>
      </c>
      <c r="N568">
        <f t="shared" si="56"/>
        <v>5200</v>
      </c>
      <c r="O568">
        <f t="shared" si="57"/>
        <v>36088</v>
      </c>
      <c r="P568" t="str">
        <f t="shared" si="58"/>
        <v>10054108531CME</v>
      </c>
      <c r="Q568" t="str">
        <f t="shared" si="59"/>
        <v>14108531CME</v>
      </c>
      <c r="R568" t="str">
        <f t="shared" si="60"/>
        <v>141085TDCME</v>
      </c>
      <c r="S568" t="str">
        <f t="shared" si="61"/>
        <v>100541085TDCME</v>
      </c>
      <c r="T568" t="str">
        <f t="shared" si="62"/>
        <v>0CME</v>
      </c>
    </row>
    <row r="569" spans="3:20" x14ac:dyDescent="0.2">
      <c r="C569">
        <v>1005</v>
      </c>
      <c r="D569" t="s">
        <v>199</v>
      </c>
      <c r="E569" t="s">
        <v>226</v>
      </c>
      <c r="F569" t="s">
        <v>614</v>
      </c>
      <c r="G569" s="1">
        <v>41085</v>
      </c>
      <c r="H569" t="s">
        <v>202</v>
      </c>
      <c r="I569">
        <v>34</v>
      </c>
      <c r="J569">
        <v>6.95</v>
      </c>
      <c r="K569">
        <v>0</v>
      </c>
      <c r="L569" s="139">
        <v>116789.4</v>
      </c>
      <c r="M569">
        <v>0</v>
      </c>
      <c r="N569">
        <f t="shared" si="56"/>
        <v>116789.4</v>
      </c>
      <c r="O569">
        <f t="shared" si="57"/>
        <v>811686.33</v>
      </c>
      <c r="P569" t="str">
        <f t="shared" si="58"/>
        <v>10054108531VME</v>
      </c>
      <c r="Q569" t="str">
        <f t="shared" si="59"/>
        <v>14108531VME</v>
      </c>
      <c r="R569" t="str">
        <f t="shared" si="60"/>
        <v>141085TDVME</v>
      </c>
      <c r="S569" t="str">
        <f t="shared" si="61"/>
        <v>100541085TDVME</v>
      </c>
      <c r="T569" t="str">
        <f t="shared" si="62"/>
        <v>0VME</v>
      </c>
    </row>
    <row r="570" spans="3:20" x14ac:dyDescent="0.2">
      <c r="C570">
        <v>1005</v>
      </c>
      <c r="D570" t="s">
        <v>199</v>
      </c>
      <c r="E570" t="s">
        <v>226</v>
      </c>
      <c r="F570" t="s">
        <v>615</v>
      </c>
      <c r="G570" s="1">
        <v>41085</v>
      </c>
      <c r="H570" t="s">
        <v>204</v>
      </c>
      <c r="I570">
        <v>34</v>
      </c>
      <c r="J570">
        <v>6.95</v>
      </c>
      <c r="K570">
        <v>44960</v>
      </c>
      <c r="L570" s="139">
        <v>0</v>
      </c>
      <c r="M570">
        <v>0</v>
      </c>
      <c r="N570">
        <f t="shared" si="56"/>
        <v>44960</v>
      </c>
      <c r="O570">
        <f t="shared" si="57"/>
        <v>312472</v>
      </c>
      <c r="P570" t="str">
        <f t="shared" si="58"/>
        <v>10054108531CME</v>
      </c>
      <c r="Q570" t="str">
        <f t="shared" si="59"/>
        <v>14108531CME</v>
      </c>
      <c r="R570" t="str">
        <f t="shared" si="60"/>
        <v>141085TDCME</v>
      </c>
      <c r="S570" t="str">
        <f t="shared" si="61"/>
        <v>100541085TDCME</v>
      </c>
      <c r="T570" t="str">
        <f t="shared" si="62"/>
        <v>0CME</v>
      </c>
    </row>
    <row r="571" spans="3:20" x14ac:dyDescent="0.2">
      <c r="C571">
        <v>1005</v>
      </c>
      <c r="D571" t="s">
        <v>199</v>
      </c>
      <c r="E571" t="s">
        <v>226</v>
      </c>
      <c r="F571" t="s">
        <v>615</v>
      </c>
      <c r="G571" s="1">
        <v>41085</v>
      </c>
      <c r="H571" t="s">
        <v>202</v>
      </c>
      <c r="I571">
        <v>34</v>
      </c>
      <c r="J571">
        <v>6.9550000000000001</v>
      </c>
      <c r="K571">
        <v>0</v>
      </c>
      <c r="L571" s="139">
        <v>110880</v>
      </c>
      <c r="M571">
        <v>0</v>
      </c>
      <c r="N571">
        <f t="shared" si="56"/>
        <v>110880</v>
      </c>
      <c r="O571">
        <f t="shared" si="57"/>
        <v>771170.4</v>
      </c>
      <c r="P571" t="str">
        <f t="shared" si="58"/>
        <v>10054108531VME</v>
      </c>
      <c r="Q571" t="str">
        <f t="shared" si="59"/>
        <v>14108531VME</v>
      </c>
      <c r="R571" t="str">
        <f t="shared" si="60"/>
        <v>141085TDVME</v>
      </c>
      <c r="S571" t="str">
        <f t="shared" si="61"/>
        <v>100541085TDVME</v>
      </c>
      <c r="T571" t="str">
        <f t="shared" si="62"/>
        <v>0VME</v>
      </c>
    </row>
    <row r="572" spans="3:20" x14ac:dyDescent="0.2">
      <c r="C572">
        <v>1005</v>
      </c>
      <c r="D572" t="s">
        <v>199</v>
      </c>
      <c r="E572" t="s">
        <v>226</v>
      </c>
      <c r="F572" t="s">
        <v>616</v>
      </c>
      <c r="G572" s="1">
        <v>41085</v>
      </c>
      <c r="H572" t="s">
        <v>202</v>
      </c>
      <c r="I572">
        <v>34</v>
      </c>
      <c r="J572">
        <v>6.96</v>
      </c>
      <c r="K572">
        <v>0</v>
      </c>
      <c r="L572" s="139">
        <v>88521.06</v>
      </c>
      <c r="M572">
        <v>0</v>
      </c>
      <c r="N572">
        <f t="shared" si="56"/>
        <v>88521.06</v>
      </c>
      <c r="O572">
        <f t="shared" si="57"/>
        <v>616106.57759999996</v>
      </c>
      <c r="P572" t="str">
        <f t="shared" si="58"/>
        <v>10054108531VME</v>
      </c>
      <c r="Q572" t="str">
        <f t="shared" si="59"/>
        <v>14108531VME</v>
      </c>
      <c r="R572" t="str">
        <f t="shared" si="60"/>
        <v>141085TDVME</v>
      </c>
      <c r="S572" t="str">
        <f t="shared" si="61"/>
        <v>100541085TDVME</v>
      </c>
      <c r="T572" t="str">
        <f t="shared" si="62"/>
        <v>0VME</v>
      </c>
    </row>
    <row r="573" spans="3:20" x14ac:dyDescent="0.2">
      <c r="C573">
        <v>1005</v>
      </c>
      <c r="D573" t="s">
        <v>199</v>
      </c>
      <c r="E573" t="s">
        <v>226</v>
      </c>
      <c r="F573" t="s">
        <v>617</v>
      </c>
      <c r="G573" s="1">
        <v>41085</v>
      </c>
      <c r="H573" t="s">
        <v>202</v>
      </c>
      <c r="I573">
        <v>34</v>
      </c>
      <c r="J573">
        <v>6.9619999999999997</v>
      </c>
      <c r="K573">
        <v>0</v>
      </c>
      <c r="L573" s="139">
        <v>24634.9</v>
      </c>
      <c r="M573">
        <v>0</v>
      </c>
      <c r="N573">
        <f t="shared" si="56"/>
        <v>24634.9</v>
      </c>
      <c r="O573">
        <f t="shared" si="57"/>
        <v>171508.17379999999</v>
      </c>
      <c r="P573" t="str">
        <f t="shared" si="58"/>
        <v>10054108531VME</v>
      </c>
      <c r="Q573" t="str">
        <f t="shared" si="59"/>
        <v>14108531VME</v>
      </c>
      <c r="R573" t="str">
        <f t="shared" si="60"/>
        <v>141085TDVME</v>
      </c>
      <c r="S573" t="str">
        <f t="shared" si="61"/>
        <v>100541085TDVME</v>
      </c>
      <c r="T573" t="str">
        <f t="shared" si="62"/>
        <v>0VME</v>
      </c>
    </row>
    <row r="574" spans="3:20" x14ac:dyDescent="0.2">
      <c r="C574">
        <v>1005</v>
      </c>
      <c r="D574" t="s">
        <v>199</v>
      </c>
      <c r="E574" t="s">
        <v>226</v>
      </c>
      <c r="F574" t="s">
        <v>618</v>
      </c>
      <c r="G574" s="1">
        <v>41085</v>
      </c>
      <c r="H574" t="s">
        <v>202</v>
      </c>
      <c r="I574">
        <v>34</v>
      </c>
      <c r="J574">
        <v>6.9630000000000001</v>
      </c>
      <c r="K574">
        <v>0</v>
      </c>
      <c r="L574" s="139">
        <v>83174.25</v>
      </c>
      <c r="M574">
        <v>0</v>
      </c>
      <c r="N574">
        <f t="shared" si="56"/>
        <v>83174.25</v>
      </c>
      <c r="O574">
        <f t="shared" si="57"/>
        <v>579142.30275000003</v>
      </c>
      <c r="P574" t="str">
        <f t="shared" si="58"/>
        <v>10054108531VME</v>
      </c>
      <c r="Q574" t="str">
        <f t="shared" si="59"/>
        <v>14108531VME</v>
      </c>
      <c r="R574" t="str">
        <f t="shared" si="60"/>
        <v>141085TDVME</v>
      </c>
      <c r="S574" t="str">
        <f t="shared" si="61"/>
        <v>100541085TDVME</v>
      </c>
      <c r="T574" t="str">
        <f t="shared" si="62"/>
        <v>0VME</v>
      </c>
    </row>
    <row r="575" spans="3:20" x14ac:dyDescent="0.2">
      <c r="C575">
        <v>1005</v>
      </c>
      <c r="D575" t="s">
        <v>199</v>
      </c>
      <c r="E575" t="s">
        <v>226</v>
      </c>
      <c r="F575" t="s">
        <v>619</v>
      </c>
      <c r="G575" s="1">
        <v>41085</v>
      </c>
      <c r="H575" t="s">
        <v>202</v>
      </c>
      <c r="I575">
        <v>34</v>
      </c>
      <c r="J575">
        <v>6.9649999999999999</v>
      </c>
      <c r="K575">
        <v>0</v>
      </c>
      <c r="L575" s="139">
        <v>212998.89</v>
      </c>
      <c r="M575">
        <v>0</v>
      </c>
      <c r="N575">
        <f t="shared" si="56"/>
        <v>212998.89</v>
      </c>
      <c r="O575">
        <f t="shared" si="57"/>
        <v>1483537.2688500001</v>
      </c>
      <c r="P575" t="str">
        <f t="shared" si="58"/>
        <v>10054108531VME</v>
      </c>
      <c r="Q575" t="str">
        <f t="shared" si="59"/>
        <v>14108531VME</v>
      </c>
      <c r="R575" t="str">
        <f t="shared" si="60"/>
        <v>141085TDVME</v>
      </c>
      <c r="S575" t="str">
        <f t="shared" si="61"/>
        <v>100541085TDVME</v>
      </c>
      <c r="T575" t="str">
        <f t="shared" si="62"/>
        <v>0VME</v>
      </c>
    </row>
    <row r="576" spans="3:20" x14ac:dyDescent="0.2">
      <c r="C576">
        <v>1005</v>
      </c>
      <c r="D576" t="s">
        <v>199</v>
      </c>
      <c r="E576" t="s">
        <v>226</v>
      </c>
      <c r="F576" t="s">
        <v>620</v>
      </c>
      <c r="G576" s="1">
        <v>41085</v>
      </c>
      <c r="H576" t="s">
        <v>202</v>
      </c>
      <c r="I576">
        <v>34</v>
      </c>
      <c r="J576">
        <v>6.968</v>
      </c>
      <c r="K576">
        <v>0</v>
      </c>
      <c r="L576" s="139">
        <v>51445</v>
      </c>
      <c r="M576">
        <v>0</v>
      </c>
      <c r="N576">
        <f t="shared" si="56"/>
        <v>51445</v>
      </c>
      <c r="O576">
        <f t="shared" si="57"/>
        <v>358468.76</v>
      </c>
      <c r="P576" t="str">
        <f t="shared" si="58"/>
        <v>10054108531VME</v>
      </c>
      <c r="Q576" t="str">
        <f t="shared" si="59"/>
        <v>14108531VME</v>
      </c>
      <c r="R576" t="str">
        <f t="shared" si="60"/>
        <v>141085TDVME</v>
      </c>
      <c r="S576" t="str">
        <f t="shared" si="61"/>
        <v>100541085TDVME</v>
      </c>
      <c r="T576" t="str">
        <f t="shared" si="62"/>
        <v>0VME</v>
      </c>
    </row>
    <row r="577" spans="3:20" x14ac:dyDescent="0.2">
      <c r="C577">
        <v>1005</v>
      </c>
      <c r="D577" t="s">
        <v>199</v>
      </c>
      <c r="E577" t="s">
        <v>226</v>
      </c>
      <c r="F577" t="s">
        <v>621</v>
      </c>
      <c r="G577" s="1">
        <v>41085</v>
      </c>
      <c r="H577" t="s">
        <v>202</v>
      </c>
      <c r="I577">
        <v>34</v>
      </c>
      <c r="J577">
        <v>6.97</v>
      </c>
      <c r="K577">
        <v>0</v>
      </c>
      <c r="L577" s="139">
        <v>1029647.22</v>
      </c>
      <c r="M577">
        <v>0</v>
      </c>
      <c r="N577">
        <f t="shared" si="56"/>
        <v>1029647.22</v>
      </c>
      <c r="O577">
        <f t="shared" si="57"/>
        <v>7176641.1233999999</v>
      </c>
      <c r="P577" t="str">
        <f t="shared" si="58"/>
        <v>10054108531VME</v>
      </c>
      <c r="Q577" t="str">
        <f t="shared" si="59"/>
        <v>14108531VME</v>
      </c>
      <c r="R577" t="str">
        <f t="shared" si="60"/>
        <v>141085TDVME</v>
      </c>
      <c r="S577" t="str">
        <f t="shared" si="61"/>
        <v>100541085TDVME</v>
      </c>
      <c r="T577" t="str">
        <f t="shared" si="62"/>
        <v>0VME</v>
      </c>
    </row>
    <row r="578" spans="3:20" x14ac:dyDescent="0.2">
      <c r="C578">
        <v>1005</v>
      </c>
      <c r="D578" t="s">
        <v>199</v>
      </c>
      <c r="E578" t="s">
        <v>227</v>
      </c>
      <c r="F578" t="s">
        <v>904</v>
      </c>
      <c r="G578" s="1">
        <v>41085</v>
      </c>
      <c r="H578" t="s">
        <v>202</v>
      </c>
      <c r="I578">
        <v>34</v>
      </c>
      <c r="J578">
        <v>6.9595000000000002</v>
      </c>
      <c r="K578">
        <v>0</v>
      </c>
      <c r="L578" s="139">
        <v>1500000</v>
      </c>
      <c r="M578">
        <v>1017</v>
      </c>
      <c r="N578">
        <f t="shared" si="56"/>
        <v>1500000</v>
      </c>
      <c r="O578">
        <f t="shared" si="57"/>
        <v>10439250</v>
      </c>
      <c r="P578" t="str">
        <f t="shared" si="58"/>
        <v>10054108532VME</v>
      </c>
      <c r="Q578" t="str">
        <f t="shared" si="59"/>
        <v>14108532VME</v>
      </c>
      <c r="R578" t="str">
        <f t="shared" si="60"/>
        <v>141085TDVME</v>
      </c>
      <c r="S578" t="str">
        <f t="shared" si="61"/>
        <v>100541085TDVME</v>
      </c>
      <c r="T578" t="str">
        <f t="shared" si="62"/>
        <v>1017VME</v>
      </c>
    </row>
    <row r="579" spans="3:20" x14ac:dyDescent="0.2">
      <c r="C579">
        <v>1005</v>
      </c>
      <c r="D579" t="s">
        <v>199</v>
      </c>
      <c r="E579" t="s">
        <v>200</v>
      </c>
      <c r="F579" t="s">
        <v>610</v>
      </c>
      <c r="G579" s="1">
        <v>41085</v>
      </c>
      <c r="H579" t="s">
        <v>204</v>
      </c>
      <c r="I579">
        <v>34</v>
      </c>
      <c r="J579">
        <v>6.85</v>
      </c>
      <c r="K579">
        <v>23218.38</v>
      </c>
      <c r="L579" s="139">
        <v>0</v>
      </c>
      <c r="M579">
        <v>0</v>
      </c>
      <c r="N579">
        <f t="shared" si="56"/>
        <v>23218.38</v>
      </c>
      <c r="O579">
        <f t="shared" si="57"/>
        <v>159045.90299999999</v>
      </c>
      <c r="P579" t="str">
        <f t="shared" si="58"/>
        <v>10054108530CME</v>
      </c>
      <c r="Q579" t="str">
        <f t="shared" si="59"/>
        <v>14108530CME</v>
      </c>
      <c r="R579" t="str">
        <f t="shared" si="60"/>
        <v>141085TDCME</v>
      </c>
      <c r="S579" t="str">
        <f t="shared" si="61"/>
        <v>100541085TDCME</v>
      </c>
      <c r="T579" t="str">
        <f t="shared" si="62"/>
        <v>0CME</v>
      </c>
    </row>
    <row r="580" spans="3:20" x14ac:dyDescent="0.2">
      <c r="C580">
        <v>1005</v>
      </c>
      <c r="D580" t="s">
        <v>199</v>
      </c>
      <c r="E580" t="s">
        <v>200</v>
      </c>
      <c r="F580" t="s">
        <v>610</v>
      </c>
      <c r="G580" s="1">
        <v>41085</v>
      </c>
      <c r="H580" t="s">
        <v>202</v>
      </c>
      <c r="I580">
        <v>34</v>
      </c>
      <c r="J580">
        <v>6.97</v>
      </c>
      <c r="K580">
        <v>0</v>
      </c>
      <c r="L580" s="139">
        <v>80342.41</v>
      </c>
      <c r="M580">
        <v>0</v>
      </c>
      <c r="N580">
        <f t="shared" si="56"/>
        <v>80342.41</v>
      </c>
      <c r="O580">
        <f t="shared" si="57"/>
        <v>559986.59770000004</v>
      </c>
      <c r="P580" t="str">
        <f t="shared" si="58"/>
        <v>10054108530VME</v>
      </c>
      <c r="Q580" t="str">
        <f t="shared" si="59"/>
        <v>14108530VME</v>
      </c>
      <c r="R580" t="str">
        <f t="shared" si="60"/>
        <v>141085TDVME</v>
      </c>
      <c r="S580" t="str">
        <f t="shared" si="61"/>
        <v>100541085TDVME</v>
      </c>
      <c r="T580" t="str">
        <f t="shared" si="62"/>
        <v>0VME</v>
      </c>
    </row>
    <row r="581" spans="3:20" x14ac:dyDescent="0.2">
      <c r="C581">
        <v>1005</v>
      </c>
      <c r="D581" t="s">
        <v>199</v>
      </c>
      <c r="E581" t="s">
        <v>226</v>
      </c>
      <c r="F581" t="s">
        <v>613</v>
      </c>
      <c r="G581" s="1">
        <v>41085</v>
      </c>
      <c r="H581" t="s">
        <v>202</v>
      </c>
      <c r="I581">
        <v>34</v>
      </c>
      <c r="J581">
        <v>6.88</v>
      </c>
      <c r="K581">
        <v>0</v>
      </c>
      <c r="L581" s="139">
        <v>7000</v>
      </c>
      <c r="M581">
        <v>0</v>
      </c>
      <c r="N581">
        <f t="shared" si="56"/>
        <v>7000</v>
      </c>
      <c r="O581">
        <f t="shared" si="57"/>
        <v>48160</v>
      </c>
      <c r="P581" t="str">
        <f t="shared" si="58"/>
        <v>10054108531VME</v>
      </c>
      <c r="Q581" t="str">
        <f t="shared" si="59"/>
        <v>14108531VME</v>
      </c>
      <c r="R581" t="str">
        <f t="shared" si="60"/>
        <v>141085TDVME</v>
      </c>
      <c r="S581" t="str">
        <f t="shared" si="61"/>
        <v>100541085TDVME</v>
      </c>
      <c r="T581" t="str">
        <f t="shared" si="62"/>
        <v>0VME</v>
      </c>
    </row>
    <row r="582" spans="3:20" x14ac:dyDescent="0.2">
      <c r="C582">
        <v>1005</v>
      </c>
      <c r="D582" t="s">
        <v>199</v>
      </c>
      <c r="E582" t="s">
        <v>226</v>
      </c>
      <c r="F582" t="s">
        <v>624</v>
      </c>
      <c r="G582" s="1">
        <v>41085</v>
      </c>
      <c r="H582" t="s">
        <v>202</v>
      </c>
      <c r="I582">
        <v>34</v>
      </c>
      <c r="J582">
        <v>6.95</v>
      </c>
      <c r="K582">
        <v>0</v>
      </c>
      <c r="L582" s="139">
        <v>10400</v>
      </c>
      <c r="M582">
        <v>0</v>
      </c>
      <c r="N582">
        <f t="shared" si="56"/>
        <v>10400</v>
      </c>
      <c r="O582">
        <f t="shared" si="57"/>
        <v>72280</v>
      </c>
      <c r="P582" t="str">
        <f t="shared" si="58"/>
        <v>10054108531VME</v>
      </c>
      <c r="Q582" t="str">
        <f t="shared" si="59"/>
        <v>14108531VME</v>
      </c>
      <c r="R582" t="str">
        <f t="shared" si="60"/>
        <v>141085TDVME</v>
      </c>
      <c r="S582" t="str">
        <f t="shared" si="61"/>
        <v>100541085TDVME</v>
      </c>
      <c r="T582" t="str">
        <f t="shared" si="62"/>
        <v>0VME</v>
      </c>
    </row>
    <row r="583" spans="3:20" x14ac:dyDescent="0.2">
      <c r="C583">
        <v>1005</v>
      </c>
      <c r="D583" t="s">
        <v>199</v>
      </c>
      <c r="E583" t="s">
        <v>226</v>
      </c>
      <c r="F583" t="s">
        <v>843</v>
      </c>
      <c r="G583" s="1">
        <v>41085</v>
      </c>
      <c r="H583" t="s">
        <v>202</v>
      </c>
      <c r="I583">
        <v>34</v>
      </c>
      <c r="J583">
        <v>6.96</v>
      </c>
      <c r="K583">
        <v>0</v>
      </c>
      <c r="L583" s="139">
        <v>23000</v>
      </c>
      <c r="M583">
        <v>0</v>
      </c>
      <c r="N583">
        <f t="shared" si="56"/>
        <v>23000</v>
      </c>
      <c r="O583">
        <f t="shared" si="57"/>
        <v>160080</v>
      </c>
      <c r="P583" t="str">
        <f t="shared" si="58"/>
        <v>10054108531VME</v>
      </c>
      <c r="Q583" t="str">
        <f t="shared" si="59"/>
        <v>14108531VME</v>
      </c>
      <c r="R583" t="str">
        <f t="shared" si="60"/>
        <v>141085TDVME</v>
      </c>
      <c r="S583" t="str">
        <f t="shared" si="61"/>
        <v>100541085TDVME</v>
      </c>
      <c r="T583" t="str">
        <f t="shared" si="62"/>
        <v>0VME</v>
      </c>
    </row>
    <row r="584" spans="3:20" x14ac:dyDescent="0.2">
      <c r="C584">
        <v>1005</v>
      </c>
      <c r="D584" t="s">
        <v>199</v>
      </c>
      <c r="E584" t="s">
        <v>200</v>
      </c>
      <c r="F584" t="s">
        <v>622</v>
      </c>
      <c r="G584" s="1">
        <v>41085</v>
      </c>
      <c r="H584" t="s">
        <v>204</v>
      </c>
      <c r="I584">
        <v>34</v>
      </c>
      <c r="J584">
        <v>6.85</v>
      </c>
      <c r="K584">
        <v>25</v>
      </c>
      <c r="L584" s="139">
        <v>0</v>
      </c>
      <c r="M584">
        <v>0</v>
      </c>
      <c r="N584">
        <f t="shared" ref="N584:N647" si="63">+L584+K584</f>
        <v>25</v>
      </c>
      <c r="O584">
        <f t="shared" ref="O584:O647" si="64">+N584*J584</f>
        <v>171.25</v>
      </c>
      <c r="P584" t="str">
        <f t="shared" ref="P584:P647" si="65">+C584&amp;G584&amp;E584&amp;H584</f>
        <v>10054108530CME</v>
      </c>
      <c r="Q584" t="str">
        <f t="shared" ref="Q584:Q647" si="66">IF(C584=10001,"4"&amp;G584&amp;E584&amp;H584,LEFT(C584,1)&amp;G584&amp;E584&amp;H584)</f>
        <v>14108530CME</v>
      </c>
      <c r="R584" t="str">
        <f t="shared" ref="R584:R647" si="67">+LEFT(C584,1)&amp;G584&amp;IF(OR(E584="30",E584="31",E584="32"),"TD","")&amp;H584</f>
        <v>141085TDCME</v>
      </c>
      <c r="S584" t="str">
        <f t="shared" ref="S584:S647" si="68">C584&amp;G584&amp;IF(OR(E584="30",E584="31",E584="32"),"TD","")&amp;H584</f>
        <v>100541085TDCME</v>
      </c>
      <c r="T584" t="str">
        <f t="shared" ref="T584:T647" si="69">M584&amp;H584</f>
        <v>0CME</v>
      </c>
    </row>
    <row r="585" spans="3:20" x14ac:dyDescent="0.2">
      <c r="C585">
        <v>1005</v>
      </c>
      <c r="D585" t="s">
        <v>199</v>
      </c>
      <c r="E585" t="s">
        <v>200</v>
      </c>
      <c r="F585" t="s">
        <v>622</v>
      </c>
      <c r="G585" s="1">
        <v>41085</v>
      </c>
      <c r="H585" t="s">
        <v>202</v>
      </c>
      <c r="I585">
        <v>34</v>
      </c>
      <c r="J585">
        <v>6.97</v>
      </c>
      <c r="K585">
        <v>0</v>
      </c>
      <c r="L585" s="139">
        <v>101.36</v>
      </c>
      <c r="M585">
        <v>0</v>
      </c>
      <c r="N585">
        <f t="shared" si="63"/>
        <v>101.36</v>
      </c>
      <c r="O585">
        <f t="shared" si="64"/>
        <v>706.47919999999999</v>
      </c>
      <c r="P585" t="str">
        <f t="shared" si="65"/>
        <v>10054108530VME</v>
      </c>
      <c r="Q585" t="str">
        <f t="shared" si="66"/>
        <v>14108530VME</v>
      </c>
      <c r="R585" t="str">
        <f t="shared" si="67"/>
        <v>141085TDVME</v>
      </c>
      <c r="S585" t="str">
        <f t="shared" si="68"/>
        <v>100541085TDVME</v>
      </c>
      <c r="T585" t="str">
        <f t="shared" si="69"/>
        <v>0VME</v>
      </c>
    </row>
    <row r="586" spans="3:20" x14ac:dyDescent="0.2">
      <c r="C586">
        <v>1005</v>
      </c>
      <c r="D586" t="s">
        <v>199</v>
      </c>
      <c r="E586" t="s">
        <v>200</v>
      </c>
      <c r="F586" t="s">
        <v>625</v>
      </c>
      <c r="G586" s="1">
        <v>41085</v>
      </c>
      <c r="H586" t="s">
        <v>204</v>
      </c>
      <c r="I586">
        <v>34</v>
      </c>
      <c r="J586">
        <v>6.85</v>
      </c>
      <c r="K586">
        <v>4543.1400000000003</v>
      </c>
      <c r="L586" s="139">
        <v>0</v>
      </c>
      <c r="M586">
        <v>0</v>
      </c>
      <c r="N586">
        <f t="shared" si="63"/>
        <v>4543.1400000000003</v>
      </c>
      <c r="O586">
        <f t="shared" si="64"/>
        <v>31120.509000000002</v>
      </c>
      <c r="P586" t="str">
        <f t="shared" si="65"/>
        <v>10054108530CME</v>
      </c>
      <c r="Q586" t="str">
        <f t="shared" si="66"/>
        <v>14108530CME</v>
      </c>
      <c r="R586" t="str">
        <f t="shared" si="67"/>
        <v>141085TDCME</v>
      </c>
      <c r="S586" t="str">
        <f t="shared" si="68"/>
        <v>100541085TDCME</v>
      </c>
      <c r="T586" t="str">
        <f t="shared" si="69"/>
        <v>0CME</v>
      </c>
    </row>
    <row r="587" spans="3:20" x14ac:dyDescent="0.2">
      <c r="C587">
        <v>1005</v>
      </c>
      <c r="D587" t="s">
        <v>199</v>
      </c>
      <c r="E587" t="s">
        <v>200</v>
      </c>
      <c r="F587" t="s">
        <v>625</v>
      </c>
      <c r="G587" s="1">
        <v>41085</v>
      </c>
      <c r="H587" t="s">
        <v>202</v>
      </c>
      <c r="I587">
        <v>34</v>
      </c>
      <c r="J587">
        <v>6.97</v>
      </c>
      <c r="K587">
        <v>0</v>
      </c>
      <c r="L587" s="139">
        <v>3187.66</v>
      </c>
      <c r="M587">
        <v>0</v>
      </c>
      <c r="N587">
        <f t="shared" si="63"/>
        <v>3187.66</v>
      </c>
      <c r="O587">
        <f t="shared" si="64"/>
        <v>22217.990199999997</v>
      </c>
      <c r="P587" t="str">
        <f t="shared" si="65"/>
        <v>10054108530VME</v>
      </c>
      <c r="Q587" t="str">
        <f t="shared" si="66"/>
        <v>14108530VME</v>
      </c>
      <c r="R587" t="str">
        <f t="shared" si="67"/>
        <v>141085TDVME</v>
      </c>
      <c r="S587" t="str">
        <f t="shared" si="68"/>
        <v>100541085TDVME</v>
      </c>
      <c r="T587" t="str">
        <f t="shared" si="69"/>
        <v>0VME</v>
      </c>
    </row>
    <row r="588" spans="3:20" x14ac:dyDescent="0.2">
      <c r="C588">
        <v>1005</v>
      </c>
      <c r="D588" t="s">
        <v>199</v>
      </c>
      <c r="E588" t="s">
        <v>200</v>
      </c>
      <c r="F588" t="s">
        <v>611</v>
      </c>
      <c r="G588" s="1">
        <v>41085</v>
      </c>
      <c r="H588" t="s">
        <v>202</v>
      </c>
      <c r="I588">
        <v>34</v>
      </c>
      <c r="J588">
        <v>6.97</v>
      </c>
      <c r="K588">
        <v>0</v>
      </c>
      <c r="L588" s="139">
        <v>449.26</v>
      </c>
      <c r="M588">
        <v>0</v>
      </c>
      <c r="N588">
        <f t="shared" si="63"/>
        <v>449.26</v>
      </c>
      <c r="O588">
        <f t="shared" si="64"/>
        <v>3131.3422</v>
      </c>
      <c r="P588" t="str">
        <f t="shared" si="65"/>
        <v>10054108530VME</v>
      </c>
      <c r="Q588" t="str">
        <f t="shared" si="66"/>
        <v>14108530VME</v>
      </c>
      <c r="R588" t="str">
        <f t="shared" si="67"/>
        <v>141085TDVME</v>
      </c>
      <c r="S588" t="str">
        <f t="shared" si="68"/>
        <v>100541085TDVME</v>
      </c>
      <c r="T588" t="str">
        <f t="shared" si="69"/>
        <v>0VME</v>
      </c>
    </row>
    <row r="589" spans="3:20" x14ac:dyDescent="0.2">
      <c r="C589">
        <v>1005</v>
      </c>
      <c r="D589" t="s">
        <v>199</v>
      </c>
      <c r="E589" t="s">
        <v>200</v>
      </c>
      <c r="F589" t="s">
        <v>611</v>
      </c>
      <c r="G589" s="1">
        <v>41085</v>
      </c>
      <c r="H589" t="s">
        <v>204</v>
      </c>
      <c r="I589">
        <v>34</v>
      </c>
      <c r="J589">
        <v>6.85</v>
      </c>
      <c r="K589">
        <v>5260.2</v>
      </c>
      <c r="L589" s="139">
        <v>0</v>
      </c>
      <c r="M589">
        <v>0</v>
      </c>
      <c r="N589">
        <f t="shared" si="63"/>
        <v>5260.2</v>
      </c>
      <c r="O589">
        <f t="shared" si="64"/>
        <v>36032.369999999995</v>
      </c>
      <c r="P589" t="str">
        <f t="shared" si="65"/>
        <v>10054108530CME</v>
      </c>
      <c r="Q589" t="str">
        <f t="shared" si="66"/>
        <v>14108530CME</v>
      </c>
      <c r="R589" t="str">
        <f t="shared" si="67"/>
        <v>141085TDCME</v>
      </c>
      <c r="S589" t="str">
        <f t="shared" si="68"/>
        <v>100541085TDCME</v>
      </c>
      <c r="T589" t="str">
        <f t="shared" si="69"/>
        <v>0CME</v>
      </c>
    </row>
    <row r="590" spans="3:20" x14ac:dyDescent="0.2">
      <c r="C590">
        <v>1005</v>
      </c>
      <c r="D590" t="s">
        <v>199</v>
      </c>
      <c r="E590" t="s">
        <v>200</v>
      </c>
      <c r="F590" t="s">
        <v>609</v>
      </c>
      <c r="G590" s="1">
        <v>41085</v>
      </c>
      <c r="H590" t="s">
        <v>202</v>
      </c>
      <c r="I590">
        <v>34</v>
      </c>
      <c r="J590">
        <v>6.97</v>
      </c>
      <c r="K590">
        <v>0</v>
      </c>
      <c r="L590" s="139">
        <v>16469.490000000002</v>
      </c>
      <c r="M590">
        <v>0</v>
      </c>
      <c r="N590">
        <f t="shared" si="63"/>
        <v>16469.490000000002</v>
      </c>
      <c r="O590">
        <f t="shared" si="64"/>
        <v>114792.3453</v>
      </c>
      <c r="P590" t="str">
        <f t="shared" si="65"/>
        <v>10054108530VME</v>
      </c>
      <c r="Q590" t="str">
        <f t="shared" si="66"/>
        <v>14108530VME</v>
      </c>
      <c r="R590" t="str">
        <f t="shared" si="67"/>
        <v>141085TDVME</v>
      </c>
      <c r="S590" t="str">
        <f t="shared" si="68"/>
        <v>100541085TDVME</v>
      </c>
      <c r="T590" t="str">
        <f t="shared" si="69"/>
        <v>0VME</v>
      </c>
    </row>
    <row r="591" spans="3:20" x14ac:dyDescent="0.2">
      <c r="C591">
        <v>1005</v>
      </c>
      <c r="D591" t="s">
        <v>199</v>
      </c>
      <c r="E591" t="s">
        <v>200</v>
      </c>
      <c r="F591" t="s">
        <v>609</v>
      </c>
      <c r="G591" s="1">
        <v>41085</v>
      </c>
      <c r="H591" t="s">
        <v>204</v>
      </c>
      <c r="I591">
        <v>34</v>
      </c>
      <c r="J591">
        <v>6.85</v>
      </c>
      <c r="K591">
        <v>428.24</v>
      </c>
      <c r="L591" s="139">
        <v>0</v>
      </c>
      <c r="M591">
        <v>0</v>
      </c>
      <c r="N591">
        <f t="shared" si="63"/>
        <v>428.24</v>
      </c>
      <c r="O591">
        <f t="shared" si="64"/>
        <v>2933.444</v>
      </c>
      <c r="P591" t="str">
        <f t="shared" si="65"/>
        <v>10054108530CME</v>
      </c>
      <c r="Q591" t="str">
        <f t="shared" si="66"/>
        <v>14108530CME</v>
      </c>
      <c r="R591" t="str">
        <f t="shared" si="67"/>
        <v>141085TDCME</v>
      </c>
      <c r="S591" t="str">
        <f t="shared" si="68"/>
        <v>100541085TDCME</v>
      </c>
      <c r="T591" t="str">
        <f t="shared" si="69"/>
        <v>0CME</v>
      </c>
    </row>
    <row r="592" spans="3:20" x14ac:dyDescent="0.2">
      <c r="C592">
        <v>1005</v>
      </c>
      <c r="D592" t="s">
        <v>199</v>
      </c>
      <c r="E592" t="s">
        <v>200</v>
      </c>
      <c r="F592" t="s">
        <v>623</v>
      </c>
      <c r="G592" s="1">
        <v>41085</v>
      </c>
      <c r="H592" t="s">
        <v>202</v>
      </c>
      <c r="I592">
        <v>34</v>
      </c>
      <c r="J592">
        <v>6.97</v>
      </c>
      <c r="K592">
        <v>0</v>
      </c>
      <c r="L592" s="139">
        <v>3339.78</v>
      </c>
      <c r="M592">
        <v>0</v>
      </c>
      <c r="N592">
        <f t="shared" si="63"/>
        <v>3339.78</v>
      </c>
      <c r="O592">
        <f t="shared" si="64"/>
        <v>23278.266599999999</v>
      </c>
      <c r="P592" t="str">
        <f t="shared" si="65"/>
        <v>10054108530VME</v>
      </c>
      <c r="Q592" t="str">
        <f t="shared" si="66"/>
        <v>14108530VME</v>
      </c>
      <c r="R592" t="str">
        <f t="shared" si="67"/>
        <v>141085TDVME</v>
      </c>
      <c r="S592" t="str">
        <f t="shared" si="68"/>
        <v>100541085TDVME</v>
      </c>
      <c r="T592" t="str">
        <f t="shared" si="69"/>
        <v>0VME</v>
      </c>
    </row>
    <row r="593" spans="3:20" x14ac:dyDescent="0.2">
      <c r="C593">
        <v>1007</v>
      </c>
      <c r="D593" t="s">
        <v>199</v>
      </c>
      <c r="E593" t="s">
        <v>200</v>
      </c>
      <c r="F593" t="s">
        <v>905</v>
      </c>
      <c r="G593" s="1">
        <v>41085</v>
      </c>
      <c r="H593" t="s">
        <v>204</v>
      </c>
      <c r="I593">
        <v>34</v>
      </c>
      <c r="J593">
        <v>6.85</v>
      </c>
      <c r="K593">
        <v>215.81</v>
      </c>
      <c r="L593" s="139">
        <v>0</v>
      </c>
      <c r="M593">
        <v>0</v>
      </c>
      <c r="N593">
        <f t="shared" si="63"/>
        <v>215.81</v>
      </c>
      <c r="O593">
        <f t="shared" si="64"/>
        <v>1478.2984999999999</v>
      </c>
      <c r="P593" t="str">
        <f t="shared" si="65"/>
        <v>10074108530CME</v>
      </c>
      <c r="Q593" t="str">
        <f t="shared" si="66"/>
        <v>14108530CME</v>
      </c>
      <c r="R593" t="str">
        <f t="shared" si="67"/>
        <v>141085TDCME</v>
      </c>
      <c r="S593" t="str">
        <f t="shared" si="68"/>
        <v>100741085TDCME</v>
      </c>
      <c r="T593" t="str">
        <f t="shared" si="69"/>
        <v>0CME</v>
      </c>
    </row>
    <row r="594" spans="3:20" x14ac:dyDescent="0.2">
      <c r="C594">
        <v>1007</v>
      </c>
      <c r="D594" t="s">
        <v>199</v>
      </c>
      <c r="E594" t="s">
        <v>200</v>
      </c>
      <c r="F594" t="s">
        <v>906</v>
      </c>
      <c r="G594" s="1">
        <v>41085</v>
      </c>
      <c r="H594" t="s">
        <v>202</v>
      </c>
      <c r="I594">
        <v>34</v>
      </c>
      <c r="J594">
        <v>6.97</v>
      </c>
      <c r="K594">
        <v>0</v>
      </c>
      <c r="L594" s="139">
        <v>13208.41</v>
      </c>
      <c r="M594">
        <v>0</v>
      </c>
      <c r="N594">
        <f t="shared" si="63"/>
        <v>13208.41</v>
      </c>
      <c r="O594">
        <f t="shared" si="64"/>
        <v>92062.617700000003</v>
      </c>
      <c r="P594" t="str">
        <f t="shared" si="65"/>
        <v>10074108530VME</v>
      </c>
      <c r="Q594" t="str">
        <f t="shared" si="66"/>
        <v>14108530VME</v>
      </c>
      <c r="R594" t="str">
        <f t="shared" si="67"/>
        <v>141085TDVME</v>
      </c>
      <c r="S594" t="str">
        <f t="shared" si="68"/>
        <v>100741085TDVME</v>
      </c>
      <c r="T594" t="str">
        <f t="shared" si="69"/>
        <v>0VME</v>
      </c>
    </row>
    <row r="595" spans="3:20" x14ac:dyDescent="0.2">
      <c r="C595">
        <v>1007</v>
      </c>
      <c r="D595" t="s">
        <v>199</v>
      </c>
      <c r="E595" t="s">
        <v>200</v>
      </c>
      <c r="F595" t="s">
        <v>907</v>
      </c>
      <c r="G595" s="1">
        <v>41085</v>
      </c>
      <c r="H595" t="s">
        <v>202</v>
      </c>
      <c r="I595">
        <v>34</v>
      </c>
      <c r="J595">
        <v>6.97</v>
      </c>
      <c r="K595">
        <v>0</v>
      </c>
      <c r="L595" s="139">
        <v>8817.0400000000009</v>
      </c>
      <c r="M595">
        <v>0</v>
      </c>
      <c r="N595">
        <f t="shared" si="63"/>
        <v>8817.0400000000009</v>
      </c>
      <c r="O595">
        <f t="shared" si="64"/>
        <v>61454.768800000005</v>
      </c>
      <c r="P595" t="str">
        <f t="shared" si="65"/>
        <v>10074108530VME</v>
      </c>
      <c r="Q595" t="str">
        <f t="shared" si="66"/>
        <v>14108530VME</v>
      </c>
      <c r="R595" t="str">
        <f t="shared" si="67"/>
        <v>141085TDVME</v>
      </c>
      <c r="S595" t="str">
        <f t="shared" si="68"/>
        <v>100741085TDVME</v>
      </c>
      <c r="T595" t="str">
        <f t="shared" si="69"/>
        <v>0VME</v>
      </c>
    </row>
    <row r="596" spans="3:20" x14ac:dyDescent="0.2">
      <c r="C596">
        <v>1007</v>
      </c>
      <c r="D596" t="s">
        <v>199</v>
      </c>
      <c r="E596" t="s">
        <v>226</v>
      </c>
      <c r="F596" t="s">
        <v>908</v>
      </c>
      <c r="G596" s="1">
        <v>41085</v>
      </c>
      <c r="H596" t="s">
        <v>204</v>
      </c>
      <c r="I596">
        <v>34</v>
      </c>
      <c r="J596">
        <v>6.96</v>
      </c>
      <c r="K596">
        <v>162.63999999999999</v>
      </c>
      <c r="L596" s="139">
        <v>0</v>
      </c>
      <c r="M596">
        <v>0</v>
      </c>
      <c r="N596">
        <f t="shared" si="63"/>
        <v>162.63999999999999</v>
      </c>
      <c r="O596">
        <f t="shared" si="64"/>
        <v>1131.9743999999998</v>
      </c>
      <c r="P596" t="str">
        <f t="shared" si="65"/>
        <v>10074108531CME</v>
      </c>
      <c r="Q596" t="str">
        <f t="shared" si="66"/>
        <v>14108531CME</v>
      </c>
      <c r="R596" t="str">
        <f t="shared" si="67"/>
        <v>141085TDCME</v>
      </c>
      <c r="S596" t="str">
        <f t="shared" si="68"/>
        <v>100741085TDCME</v>
      </c>
      <c r="T596" t="str">
        <f t="shared" si="69"/>
        <v>0CME</v>
      </c>
    </row>
    <row r="597" spans="3:20" x14ac:dyDescent="0.2">
      <c r="C597">
        <v>1008</v>
      </c>
      <c r="D597" t="s">
        <v>199</v>
      </c>
      <c r="E597" t="s">
        <v>200</v>
      </c>
      <c r="F597" t="s">
        <v>201</v>
      </c>
      <c r="G597" s="1">
        <v>41085</v>
      </c>
      <c r="H597" t="s">
        <v>204</v>
      </c>
      <c r="I597">
        <v>34</v>
      </c>
      <c r="J597">
        <v>6.85</v>
      </c>
      <c r="K597">
        <v>192.41</v>
      </c>
      <c r="L597" s="139">
        <v>0</v>
      </c>
      <c r="M597">
        <v>0</v>
      </c>
      <c r="N597">
        <f t="shared" si="63"/>
        <v>192.41</v>
      </c>
      <c r="O597">
        <f t="shared" si="64"/>
        <v>1318.0084999999999</v>
      </c>
      <c r="P597" t="str">
        <f t="shared" si="65"/>
        <v>10084108530CME</v>
      </c>
      <c r="Q597" t="str">
        <f t="shared" si="66"/>
        <v>14108530CME</v>
      </c>
      <c r="R597" t="str">
        <f t="shared" si="67"/>
        <v>141085TDCME</v>
      </c>
      <c r="S597" t="str">
        <f t="shared" si="68"/>
        <v>100841085TDCME</v>
      </c>
      <c r="T597" t="str">
        <f t="shared" si="69"/>
        <v>0CME</v>
      </c>
    </row>
    <row r="598" spans="3:20" x14ac:dyDescent="0.2">
      <c r="C598">
        <v>1008</v>
      </c>
      <c r="D598" t="s">
        <v>199</v>
      </c>
      <c r="E598" t="s">
        <v>200</v>
      </c>
      <c r="F598" t="s">
        <v>214</v>
      </c>
      <c r="G598" s="1">
        <v>41085</v>
      </c>
      <c r="H598" t="s">
        <v>202</v>
      </c>
      <c r="I598">
        <v>34</v>
      </c>
      <c r="J598">
        <v>6.97</v>
      </c>
      <c r="K598">
        <v>0</v>
      </c>
      <c r="L598" s="139">
        <v>5486.69</v>
      </c>
      <c r="M598">
        <v>0</v>
      </c>
      <c r="N598">
        <f t="shared" si="63"/>
        <v>5486.69</v>
      </c>
      <c r="O598">
        <f t="shared" si="64"/>
        <v>38242.229299999999</v>
      </c>
      <c r="P598" t="str">
        <f t="shared" si="65"/>
        <v>10084108530VME</v>
      </c>
      <c r="Q598" t="str">
        <f t="shared" si="66"/>
        <v>14108530VME</v>
      </c>
      <c r="R598" t="str">
        <f t="shared" si="67"/>
        <v>141085TDVME</v>
      </c>
      <c r="S598" t="str">
        <f t="shared" si="68"/>
        <v>100841085TDVME</v>
      </c>
      <c r="T598" t="str">
        <f t="shared" si="69"/>
        <v>0VME</v>
      </c>
    </row>
    <row r="599" spans="3:20" x14ac:dyDescent="0.2">
      <c r="C599">
        <v>1008</v>
      </c>
      <c r="D599" t="s">
        <v>199</v>
      </c>
      <c r="E599" t="s">
        <v>226</v>
      </c>
      <c r="F599" t="s">
        <v>225</v>
      </c>
      <c r="G599" s="1">
        <v>41085</v>
      </c>
      <c r="H599" t="s">
        <v>202</v>
      </c>
      <c r="I599">
        <v>34</v>
      </c>
      <c r="J599">
        <v>6.96</v>
      </c>
      <c r="K599">
        <v>0</v>
      </c>
      <c r="L599" s="139">
        <v>7571.34</v>
      </c>
      <c r="M599">
        <v>0</v>
      </c>
      <c r="N599">
        <f t="shared" si="63"/>
        <v>7571.34</v>
      </c>
      <c r="O599">
        <f t="shared" si="64"/>
        <v>52696.526400000002</v>
      </c>
      <c r="P599" t="str">
        <f t="shared" si="65"/>
        <v>10084108531VME</v>
      </c>
      <c r="Q599" t="str">
        <f t="shared" si="66"/>
        <v>14108531VME</v>
      </c>
      <c r="R599" t="str">
        <f t="shared" si="67"/>
        <v>141085TDVME</v>
      </c>
      <c r="S599" t="str">
        <f t="shared" si="68"/>
        <v>100841085TDVME</v>
      </c>
      <c r="T599" t="str">
        <f t="shared" si="69"/>
        <v>0VME</v>
      </c>
    </row>
    <row r="600" spans="3:20" x14ac:dyDescent="0.2">
      <c r="C600">
        <v>1008</v>
      </c>
      <c r="D600" t="s">
        <v>199</v>
      </c>
      <c r="E600" t="s">
        <v>200</v>
      </c>
      <c r="F600" t="s">
        <v>235</v>
      </c>
      <c r="G600" s="1">
        <v>41085</v>
      </c>
      <c r="H600" t="s">
        <v>204</v>
      </c>
      <c r="I600">
        <v>34</v>
      </c>
      <c r="J600">
        <v>6.85</v>
      </c>
      <c r="K600">
        <v>3.95</v>
      </c>
      <c r="L600" s="139">
        <v>0</v>
      </c>
      <c r="M600">
        <v>0</v>
      </c>
      <c r="N600">
        <f t="shared" si="63"/>
        <v>3.95</v>
      </c>
      <c r="O600">
        <f t="shared" si="64"/>
        <v>27.057500000000001</v>
      </c>
      <c r="P600" t="str">
        <f t="shared" si="65"/>
        <v>10084108530CME</v>
      </c>
      <c r="Q600" t="str">
        <f t="shared" si="66"/>
        <v>14108530CME</v>
      </c>
      <c r="R600" t="str">
        <f t="shared" si="67"/>
        <v>141085TDCME</v>
      </c>
      <c r="S600" t="str">
        <f t="shared" si="68"/>
        <v>100841085TDCME</v>
      </c>
      <c r="T600" t="str">
        <f t="shared" si="69"/>
        <v>0CME</v>
      </c>
    </row>
    <row r="601" spans="3:20" x14ac:dyDescent="0.2">
      <c r="C601">
        <v>1008</v>
      </c>
      <c r="D601" t="s">
        <v>199</v>
      </c>
      <c r="E601" t="s">
        <v>200</v>
      </c>
      <c r="F601" t="s">
        <v>236</v>
      </c>
      <c r="G601" s="1">
        <v>41085</v>
      </c>
      <c r="H601" t="s">
        <v>202</v>
      </c>
      <c r="I601">
        <v>34</v>
      </c>
      <c r="J601">
        <v>6.97</v>
      </c>
      <c r="K601">
        <v>0</v>
      </c>
      <c r="L601" s="139">
        <v>15</v>
      </c>
      <c r="M601">
        <v>0</v>
      </c>
      <c r="N601">
        <f t="shared" si="63"/>
        <v>15</v>
      </c>
      <c r="O601">
        <f t="shared" si="64"/>
        <v>104.55</v>
      </c>
      <c r="P601" t="str">
        <f t="shared" si="65"/>
        <v>10084108530VME</v>
      </c>
      <c r="Q601" t="str">
        <f t="shared" si="66"/>
        <v>14108530VME</v>
      </c>
      <c r="R601" t="str">
        <f t="shared" si="67"/>
        <v>141085TDVME</v>
      </c>
      <c r="S601" t="str">
        <f t="shared" si="68"/>
        <v>100841085TDVME</v>
      </c>
      <c r="T601" t="str">
        <f t="shared" si="69"/>
        <v>0VME</v>
      </c>
    </row>
    <row r="602" spans="3:20" x14ac:dyDescent="0.2">
      <c r="C602">
        <v>1008</v>
      </c>
      <c r="D602" t="s">
        <v>199</v>
      </c>
      <c r="E602" t="s">
        <v>200</v>
      </c>
      <c r="F602" t="s">
        <v>238</v>
      </c>
      <c r="G602" s="1">
        <v>41085</v>
      </c>
      <c r="H602" t="s">
        <v>202</v>
      </c>
      <c r="I602">
        <v>34</v>
      </c>
      <c r="J602">
        <v>6.97</v>
      </c>
      <c r="K602">
        <v>0</v>
      </c>
      <c r="L602" s="139">
        <v>400</v>
      </c>
      <c r="M602">
        <v>0</v>
      </c>
      <c r="N602">
        <f t="shared" si="63"/>
        <v>400</v>
      </c>
      <c r="O602">
        <f t="shared" si="64"/>
        <v>2788</v>
      </c>
      <c r="P602" t="str">
        <f t="shared" si="65"/>
        <v>10084108530VME</v>
      </c>
      <c r="Q602" t="str">
        <f t="shared" si="66"/>
        <v>14108530VME</v>
      </c>
      <c r="R602" t="str">
        <f t="shared" si="67"/>
        <v>141085TDVME</v>
      </c>
      <c r="S602" t="str">
        <f t="shared" si="68"/>
        <v>100841085TDVME</v>
      </c>
      <c r="T602" t="str">
        <f t="shared" si="69"/>
        <v>0VME</v>
      </c>
    </row>
    <row r="603" spans="3:20" x14ac:dyDescent="0.2">
      <c r="C603">
        <v>1009</v>
      </c>
      <c r="D603" t="s">
        <v>199</v>
      </c>
      <c r="E603" t="s">
        <v>200</v>
      </c>
      <c r="F603" t="s">
        <v>909</v>
      </c>
      <c r="G603" s="1">
        <v>41085</v>
      </c>
      <c r="H603" t="s">
        <v>204</v>
      </c>
      <c r="I603">
        <v>34</v>
      </c>
      <c r="J603">
        <v>6.85</v>
      </c>
      <c r="K603">
        <v>4195.6000000000004</v>
      </c>
      <c r="L603" s="139">
        <v>0</v>
      </c>
      <c r="M603">
        <v>0</v>
      </c>
      <c r="N603">
        <f t="shared" si="63"/>
        <v>4195.6000000000004</v>
      </c>
      <c r="O603">
        <f t="shared" si="64"/>
        <v>28739.86</v>
      </c>
      <c r="P603" t="str">
        <f t="shared" si="65"/>
        <v>10094108530CME</v>
      </c>
      <c r="Q603" t="str">
        <f t="shared" si="66"/>
        <v>14108530CME</v>
      </c>
      <c r="R603" t="str">
        <f t="shared" si="67"/>
        <v>141085TDCME</v>
      </c>
      <c r="S603" t="str">
        <f t="shared" si="68"/>
        <v>100941085TDCME</v>
      </c>
      <c r="T603" t="str">
        <f t="shared" si="69"/>
        <v>0CME</v>
      </c>
    </row>
    <row r="604" spans="3:20" x14ac:dyDescent="0.2">
      <c r="C604">
        <v>1009</v>
      </c>
      <c r="D604" t="s">
        <v>199</v>
      </c>
      <c r="E604" t="s">
        <v>200</v>
      </c>
      <c r="F604" t="s">
        <v>910</v>
      </c>
      <c r="G604" s="1">
        <v>41085</v>
      </c>
      <c r="H604" t="s">
        <v>202</v>
      </c>
      <c r="I604">
        <v>34</v>
      </c>
      <c r="J604">
        <v>6.97</v>
      </c>
      <c r="K604">
        <v>0</v>
      </c>
      <c r="L604" s="139">
        <v>311.33999999999997</v>
      </c>
      <c r="M604">
        <v>0</v>
      </c>
      <c r="N604">
        <f t="shared" si="63"/>
        <v>311.33999999999997</v>
      </c>
      <c r="O604">
        <f t="shared" si="64"/>
        <v>2170.0397999999996</v>
      </c>
      <c r="P604" t="str">
        <f t="shared" si="65"/>
        <v>10094108530VME</v>
      </c>
      <c r="Q604" t="str">
        <f t="shared" si="66"/>
        <v>14108530VME</v>
      </c>
      <c r="R604" t="str">
        <f t="shared" si="67"/>
        <v>141085TDVME</v>
      </c>
      <c r="S604" t="str">
        <f t="shared" si="68"/>
        <v>100941085TDVME</v>
      </c>
      <c r="T604" t="str">
        <f t="shared" si="69"/>
        <v>0VME</v>
      </c>
    </row>
    <row r="605" spans="3:20" x14ac:dyDescent="0.2">
      <c r="C605">
        <v>1009</v>
      </c>
      <c r="D605" t="s">
        <v>199</v>
      </c>
      <c r="E605" t="s">
        <v>200</v>
      </c>
      <c r="F605" t="s">
        <v>911</v>
      </c>
      <c r="G605" s="1">
        <v>41085</v>
      </c>
      <c r="H605" t="s">
        <v>202</v>
      </c>
      <c r="I605">
        <v>34</v>
      </c>
      <c r="J605">
        <v>6.9669999999999996</v>
      </c>
      <c r="K605">
        <v>0</v>
      </c>
      <c r="L605" s="139">
        <v>28335.49</v>
      </c>
      <c r="M605">
        <v>0</v>
      </c>
      <c r="N605">
        <f t="shared" si="63"/>
        <v>28335.49</v>
      </c>
      <c r="O605">
        <f t="shared" si="64"/>
        <v>197413.35883000001</v>
      </c>
      <c r="P605" t="str">
        <f t="shared" si="65"/>
        <v>10094108530VME</v>
      </c>
      <c r="Q605" t="str">
        <f t="shared" si="66"/>
        <v>14108530VME</v>
      </c>
      <c r="R605" t="str">
        <f t="shared" si="67"/>
        <v>141085TDVME</v>
      </c>
      <c r="S605" t="str">
        <f t="shared" si="68"/>
        <v>100941085TDVME</v>
      </c>
      <c r="T605" t="str">
        <f t="shared" si="69"/>
        <v>0VME</v>
      </c>
    </row>
    <row r="606" spans="3:20" x14ac:dyDescent="0.2">
      <c r="C606">
        <v>1009</v>
      </c>
      <c r="D606" t="s">
        <v>199</v>
      </c>
      <c r="E606" t="s">
        <v>200</v>
      </c>
      <c r="F606" t="s">
        <v>912</v>
      </c>
      <c r="G606" s="1">
        <v>41085</v>
      </c>
      <c r="H606" t="s">
        <v>202</v>
      </c>
      <c r="I606">
        <v>34</v>
      </c>
      <c r="J606">
        <v>6.97</v>
      </c>
      <c r="K606">
        <v>0</v>
      </c>
      <c r="L606" s="139">
        <v>276870.31</v>
      </c>
      <c r="M606">
        <v>0</v>
      </c>
      <c r="N606">
        <f t="shared" si="63"/>
        <v>276870.31</v>
      </c>
      <c r="O606">
        <f t="shared" si="64"/>
        <v>1929786.0607</v>
      </c>
      <c r="P606" t="str">
        <f t="shared" si="65"/>
        <v>10094108530VME</v>
      </c>
      <c r="Q606" t="str">
        <f t="shared" si="66"/>
        <v>14108530VME</v>
      </c>
      <c r="R606" t="str">
        <f t="shared" si="67"/>
        <v>141085TDVME</v>
      </c>
      <c r="S606" t="str">
        <f t="shared" si="68"/>
        <v>100941085TDVME</v>
      </c>
      <c r="T606" t="str">
        <f t="shared" si="69"/>
        <v>0VME</v>
      </c>
    </row>
    <row r="607" spans="3:20" x14ac:dyDescent="0.2">
      <c r="C607">
        <v>1009</v>
      </c>
      <c r="D607" t="s">
        <v>199</v>
      </c>
      <c r="E607" t="s">
        <v>200</v>
      </c>
      <c r="F607" t="s">
        <v>913</v>
      </c>
      <c r="G607" s="1">
        <v>41085</v>
      </c>
      <c r="H607" t="s">
        <v>204</v>
      </c>
      <c r="I607">
        <v>34</v>
      </c>
      <c r="J607">
        <v>6.85</v>
      </c>
      <c r="K607">
        <v>1151560.6299999999</v>
      </c>
      <c r="L607" s="139">
        <v>0</v>
      </c>
      <c r="M607">
        <v>0</v>
      </c>
      <c r="N607">
        <f t="shared" si="63"/>
        <v>1151560.6299999999</v>
      </c>
      <c r="O607">
        <f t="shared" si="64"/>
        <v>7888190.3154999986</v>
      </c>
      <c r="P607" t="str">
        <f t="shared" si="65"/>
        <v>10094108530CME</v>
      </c>
      <c r="Q607" t="str">
        <f t="shared" si="66"/>
        <v>14108530CME</v>
      </c>
      <c r="R607" t="str">
        <f t="shared" si="67"/>
        <v>141085TDCME</v>
      </c>
      <c r="S607" t="str">
        <f t="shared" si="68"/>
        <v>100941085TDCME</v>
      </c>
      <c r="T607" t="str">
        <f t="shared" si="69"/>
        <v>0CME</v>
      </c>
    </row>
    <row r="608" spans="3:20" x14ac:dyDescent="0.2">
      <c r="C608">
        <v>1009</v>
      </c>
      <c r="D608" t="s">
        <v>199</v>
      </c>
      <c r="E608" t="s">
        <v>200</v>
      </c>
      <c r="F608" t="s">
        <v>914</v>
      </c>
      <c r="G608" s="1">
        <v>41085</v>
      </c>
      <c r="H608" t="s">
        <v>204</v>
      </c>
      <c r="I608">
        <v>34</v>
      </c>
      <c r="J608">
        <v>6.86</v>
      </c>
      <c r="K608">
        <v>44742.53</v>
      </c>
      <c r="L608" s="139">
        <v>0</v>
      </c>
      <c r="M608">
        <v>0</v>
      </c>
      <c r="N608">
        <f t="shared" si="63"/>
        <v>44742.53</v>
      </c>
      <c r="O608">
        <f t="shared" si="64"/>
        <v>306933.75579999998</v>
      </c>
      <c r="P608" t="str">
        <f t="shared" si="65"/>
        <v>10094108530CME</v>
      </c>
      <c r="Q608" t="str">
        <f t="shared" si="66"/>
        <v>14108530CME</v>
      </c>
      <c r="R608" t="str">
        <f t="shared" si="67"/>
        <v>141085TDCME</v>
      </c>
      <c r="S608" t="str">
        <f t="shared" si="68"/>
        <v>100941085TDCME</v>
      </c>
      <c r="T608" t="str">
        <f t="shared" si="69"/>
        <v>0CME</v>
      </c>
    </row>
    <row r="609" spans="3:20" x14ac:dyDescent="0.2">
      <c r="C609">
        <v>1009</v>
      </c>
      <c r="D609" t="s">
        <v>199</v>
      </c>
      <c r="E609" t="s">
        <v>200</v>
      </c>
      <c r="F609" t="s">
        <v>915</v>
      </c>
      <c r="G609" s="1">
        <v>41085</v>
      </c>
      <c r="H609" t="s">
        <v>202</v>
      </c>
      <c r="I609">
        <v>34</v>
      </c>
      <c r="J609">
        <v>6.86</v>
      </c>
      <c r="K609">
        <v>0</v>
      </c>
      <c r="L609" s="139">
        <v>93121.49</v>
      </c>
      <c r="M609">
        <v>0</v>
      </c>
      <c r="N609">
        <f t="shared" si="63"/>
        <v>93121.49</v>
      </c>
      <c r="O609">
        <f t="shared" si="64"/>
        <v>638813.42140000011</v>
      </c>
      <c r="P609" t="str">
        <f t="shared" si="65"/>
        <v>10094108530VME</v>
      </c>
      <c r="Q609" t="str">
        <f t="shared" si="66"/>
        <v>14108530VME</v>
      </c>
      <c r="R609" t="str">
        <f t="shared" si="67"/>
        <v>141085TDVME</v>
      </c>
      <c r="S609" t="str">
        <f t="shared" si="68"/>
        <v>100941085TDVME</v>
      </c>
      <c r="T609" t="str">
        <f t="shared" si="69"/>
        <v>0VME</v>
      </c>
    </row>
    <row r="610" spans="3:20" x14ac:dyDescent="0.2">
      <c r="C610">
        <v>1009</v>
      </c>
      <c r="D610" t="s">
        <v>199</v>
      </c>
      <c r="E610" t="s">
        <v>200</v>
      </c>
      <c r="F610" t="s">
        <v>916</v>
      </c>
      <c r="G610" s="1">
        <v>41085</v>
      </c>
      <c r="H610" t="s">
        <v>202</v>
      </c>
      <c r="I610">
        <v>34</v>
      </c>
      <c r="J610">
        <v>6.9669999999999996</v>
      </c>
      <c r="K610">
        <v>0</v>
      </c>
      <c r="L610" s="139">
        <v>110848.84</v>
      </c>
      <c r="M610">
        <v>0</v>
      </c>
      <c r="N610">
        <f t="shared" si="63"/>
        <v>110848.84</v>
      </c>
      <c r="O610">
        <f t="shared" si="64"/>
        <v>772283.86827999994</v>
      </c>
      <c r="P610" t="str">
        <f t="shared" si="65"/>
        <v>10094108530VME</v>
      </c>
      <c r="Q610" t="str">
        <f t="shared" si="66"/>
        <v>14108530VME</v>
      </c>
      <c r="R610" t="str">
        <f t="shared" si="67"/>
        <v>141085TDVME</v>
      </c>
      <c r="S610" t="str">
        <f t="shared" si="68"/>
        <v>100941085TDVME</v>
      </c>
      <c r="T610" t="str">
        <f t="shared" si="69"/>
        <v>0VME</v>
      </c>
    </row>
    <row r="611" spans="3:20" x14ac:dyDescent="0.2">
      <c r="C611">
        <v>1009</v>
      </c>
      <c r="D611" t="s">
        <v>199</v>
      </c>
      <c r="E611" t="s">
        <v>226</v>
      </c>
      <c r="F611" t="s">
        <v>917</v>
      </c>
      <c r="G611" s="1">
        <v>41085</v>
      </c>
      <c r="H611" t="s">
        <v>202</v>
      </c>
      <c r="I611">
        <v>34</v>
      </c>
      <c r="J611">
        <v>6.9649999999999999</v>
      </c>
      <c r="K611">
        <v>0</v>
      </c>
      <c r="L611" s="139">
        <v>20346</v>
      </c>
      <c r="M611">
        <v>0</v>
      </c>
      <c r="N611">
        <f t="shared" si="63"/>
        <v>20346</v>
      </c>
      <c r="O611">
        <f t="shared" si="64"/>
        <v>141709.88999999998</v>
      </c>
      <c r="P611" t="str">
        <f t="shared" si="65"/>
        <v>10094108531VME</v>
      </c>
      <c r="Q611" t="str">
        <f t="shared" si="66"/>
        <v>14108531VME</v>
      </c>
      <c r="R611" t="str">
        <f t="shared" si="67"/>
        <v>141085TDVME</v>
      </c>
      <c r="S611" t="str">
        <f t="shared" si="68"/>
        <v>100941085TDVME</v>
      </c>
      <c r="T611" t="str">
        <f t="shared" si="69"/>
        <v>0VME</v>
      </c>
    </row>
    <row r="612" spans="3:20" x14ac:dyDescent="0.2">
      <c r="C612">
        <v>1009</v>
      </c>
      <c r="D612" t="s">
        <v>199</v>
      </c>
      <c r="E612" t="s">
        <v>226</v>
      </c>
      <c r="F612" t="s">
        <v>918</v>
      </c>
      <c r="G612" s="1">
        <v>41085</v>
      </c>
      <c r="H612" t="s">
        <v>202</v>
      </c>
      <c r="I612">
        <v>34</v>
      </c>
      <c r="J612">
        <v>6.9649999999999999</v>
      </c>
      <c r="K612">
        <v>0</v>
      </c>
      <c r="L612" s="139">
        <v>20418</v>
      </c>
      <c r="M612">
        <v>0</v>
      </c>
      <c r="N612">
        <f t="shared" si="63"/>
        <v>20418</v>
      </c>
      <c r="O612">
        <f t="shared" si="64"/>
        <v>142211.37</v>
      </c>
      <c r="P612" t="str">
        <f t="shared" si="65"/>
        <v>10094108531VME</v>
      </c>
      <c r="Q612" t="str">
        <f t="shared" si="66"/>
        <v>14108531VME</v>
      </c>
      <c r="R612" t="str">
        <f t="shared" si="67"/>
        <v>141085TDVME</v>
      </c>
      <c r="S612" t="str">
        <f t="shared" si="68"/>
        <v>100941085TDVME</v>
      </c>
      <c r="T612" t="str">
        <f t="shared" si="69"/>
        <v>0VME</v>
      </c>
    </row>
    <row r="613" spans="3:20" x14ac:dyDescent="0.2">
      <c r="C613">
        <v>1009</v>
      </c>
      <c r="D613" t="s">
        <v>199</v>
      </c>
      <c r="E613" t="s">
        <v>226</v>
      </c>
      <c r="F613" t="s">
        <v>919</v>
      </c>
      <c r="G613" s="1">
        <v>41085</v>
      </c>
      <c r="H613" t="s">
        <v>202</v>
      </c>
      <c r="I613">
        <v>34</v>
      </c>
      <c r="J613">
        <v>6.9649999999999999</v>
      </c>
      <c r="K613">
        <v>0</v>
      </c>
      <c r="L613" s="139">
        <v>147.51</v>
      </c>
      <c r="M613">
        <v>0</v>
      </c>
      <c r="N613">
        <f t="shared" si="63"/>
        <v>147.51</v>
      </c>
      <c r="O613">
        <f t="shared" si="64"/>
        <v>1027.40715</v>
      </c>
      <c r="P613" t="str">
        <f t="shared" si="65"/>
        <v>10094108531VME</v>
      </c>
      <c r="Q613" t="str">
        <f t="shared" si="66"/>
        <v>14108531VME</v>
      </c>
      <c r="R613" t="str">
        <f t="shared" si="67"/>
        <v>141085TDVME</v>
      </c>
      <c r="S613" t="str">
        <f t="shared" si="68"/>
        <v>100941085TDVME</v>
      </c>
      <c r="T613" t="str">
        <f t="shared" si="69"/>
        <v>0VME</v>
      </c>
    </row>
    <row r="614" spans="3:20" x14ac:dyDescent="0.2">
      <c r="C614">
        <v>1009</v>
      </c>
      <c r="D614" t="s">
        <v>199</v>
      </c>
      <c r="E614" t="s">
        <v>226</v>
      </c>
      <c r="F614" t="s">
        <v>920</v>
      </c>
      <c r="G614" s="1">
        <v>41085</v>
      </c>
      <c r="H614" t="s">
        <v>202</v>
      </c>
      <c r="I614">
        <v>34</v>
      </c>
      <c r="J614">
        <v>6.9649999999999999</v>
      </c>
      <c r="K614">
        <v>0</v>
      </c>
      <c r="L614" s="139">
        <v>147.08000000000001</v>
      </c>
      <c r="M614">
        <v>0</v>
      </c>
      <c r="N614">
        <f t="shared" si="63"/>
        <v>147.08000000000001</v>
      </c>
      <c r="O614">
        <f t="shared" si="64"/>
        <v>1024.4122</v>
      </c>
      <c r="P614" t="str">
        <f t="shared" si="65"/>
        <v>10094108531VME</v>
      </c>
      <c r="Q614" t="str">
        <f t="shared" si="66"/>
        <v>14108531VME</v>
      </c>
      <c r="R614" t="str">
        <f t="shared" si="67"/>
        <v>141085TDVME</v>
      </c>
      <c r="S614" t="str">
        <f t="shared" si="68"/>
        <v>100941085TDVME</v>
      </c>
      <c r="T614" t="str">
        <f t="shared" si="69"/>
        <v>0VME</v>
      </c>
    </row>
    <row r="615" spans="3:20" x14ac:dyDescent="0.2">
      <c r="C615">
        <v>1009</v>
      </c>
      <c r="D615" t="s">
        <v>199</v>
      </c>
      <c r="E615" t="s">
        <v>226</v>
      </c>
      <c r="F615" t="s">
        <v>921</v>
      </c>
      <c r="G615" s="1">
        <v>41085</v>
      </c>
      <c r="H615" t="s">
        <v>202</v>
      </c>
      <c r="I615">
        <v>34</v>
      </c>
      <c r="J615">
        <v>6.9669999999999996</v>
      </c>
      <c r="K615">
        <v>0</v>
      </c>
      <c r="L615" s="139">
        <v>150</v>
      </c>
      <c r="M615">
        <v>0</v>
      </c>
      <c r="N615">
        <f t="shared" si="63"/>
        <v>150</v>
      </c>
      <c r="O615">
        <f t="shared" si="64"/>
        <v>1045.05</v>
      </c>
      <c r="P615" t="str">
        <f t="shared" si="65"/>
        <v>10094108531VME</v>
      </c>
      <c r="Q615" t="str">
        <f t="shared" si="66"/>
        <v>14108531VME</v>
      </c>
      <c r="R615" t="str">
        <f t="shared" si="67"/>
        <v>141085TDVME</v>
      </c>
      <c r="S615" t="str">
        <f t="shared" si="68"/>
        <v>100941085TDVME</v>
      </c>
      <c r="T615" t="str">
        <f t="shared" si="69"/>
        <v>0VME</v>
      </c>
    </row>
    <row r="616" spans="3:20" x14ac:dyDescent="0.2">
      <c r="C616">
        <v>1009</v>
      </c>
      <c r="D616" t="s">
        <v>199</v>
      </c>
      <c r="E616" t="s">
        <v>226</v>
      </c>
      <c r="F616" t="s">
        <v>922</v>
      </c>
      <c r="G616" s="1">
        <v>41085</v>
      </c>
      <c r="H616" t="s">
        <v>202</v>
      </c>
      <c r="I616">
        <v>34</v>
      </c>
      <c r="J616">
        <v>6.9649999999999999</v>
      </c>
      <c r="K616">
        <v>0</v>
      </c>
      <c r="L616" s="139">
        <v>51099.07</v>
      </c>
      <c r="M616">
        <v>0</v>
      </c>
      <c r="N616">
        <f t="shared" si="63"/>
        <v>51099.07</v>
      </c>
      <c r="O616">
        <f t="shared" si="64"/>
        <v>355905.02254999999</v>
      </c>
      <c r="P616" t="str">
        <f t="shared" si="65"/>
        <v>10094108531VME</v>
      </c>
      <c r="Q616" t="str">
        <f t="shared" si="66"/>
        <v>14108531VME</v>
      </c>
      <c r="R616" t="str">
        <f t="shared" si="67"/>
        <v>141085TDVME</v>
      </c>
      <c r="S616" t="str">
        <f t="shared" si="68"/>
        <v>100941085TDVME</v>
      </c>
      <c r="T616" t="str">
        <f t="shared" si="69"/>
        <v>0VME</v>
      </c>
    </row>
    <row r="617" spans="3:20" x14ac:dyDescent="0.2">
      <c r="C617">
        <v>1009</v>
      </c>
      <c r="D617" t="s">
        <v>199</v>
      </c>
      <c r="E617" t="s">
        <v>226</v>
      </c>
      <c r="F617" t="s">
        <v>923</v>
      </c>
      <c r="G617" s="1">
        <v>41085</v>
      </c>
      <c r="H617" t="s">
        <v>202</v>
      </c>
      <c r="I617">
        <v>34</v>
      </c>
      <c r="J617">
        <v>6.9649999999999999</v>
      </c>
      <c r="K617">
        <v>0</v>
      </c>
      <c r="L617" s="139">
        <v>178.3</v>
      </c>
      <c r="M617">
        <v>0</v>
      </c>
      <c r="N617">
        <f t="shared" si="63"/>
        <v>178.3</v>
      </c>
      <c r="O617">
        <f t="shared" si="64"/>
        <v>1241.8595</v>
      </c>
      <c r="P617" t="str">
        <f t="shared" si="65"/>
        <v>10094108531VME</v>
      </c>
      <c r="Q617" t="str">
        <f t="shared" si="66"/>
        <v>14108531VME</v>
      </c>
      <c r="R617" t="str">
        <f t="shared" si="67"/>
        <v>141085TDVME</v>
      </c>
      <c r="S617" t="str">
        <f t="shared" si="68"/>
        <v>100941085TDVME</v>
      </c>
      <c r="T617" t="str">
        <f t="shared" si="69"/>
        <v>0VME</v>
      </c>
    </row>
    <row r="618" spans="3:20" x14ac:dyDescent="0.2">
      <c r="C618">
        <v>1009</v>
      </c>
      <c r="D618" t="s">
        <v>199</v>
      </c>
      <c r="E618" t="s">
        <v>226</v>
      </c>
      <c r="F618" t="s">
        <v>924</v>
      </c>
      <c r="G618" s="1">
        <v>41085</v>
      </c>
      <c r="H618" t="s">
        <v>204</v>
      </c>
      <c r="I618">
        <v>34</v>
      </c>
      <c r="J618">
        <v>6.88</v>
      </c>
      <c r="K618">
        <v>15000</v>
      </c>
      <c r="L618" s="139">
        <v>0</v>
      </c>
      <c r="M618">
        <v>0</v>
      </c>
      <c r="N618">
        <f t="shared" si="63"/>
        <v>15000</v>
      </c>
      <c r="O618">
        <f t="shared" si="64"/>
        <v>103200</v>
      </c>
      <c r="P618" t="str">
        <f t="shared" si="65"/>
        <v>10094108531CME</v>
      </c>
      <c r="Q618" t="str">
        <f t="shared" si="66"/>
        <v>14108531CME</v>
      </c>
      <c r="R618" t="str">
        <f t="shared" si="67"/>
        <v>141085TDCME</v>
      </c>
      <c r="S618" t="str">
        <f t="shared" si="68"/>
        <v>100941085TDCME</v>
      </c>
      <c r="T618" t="str">
        <f t="shared" si="69"/>
        <v>0CME</v>
      </c>
    </row>
    <row r="619" spans="3:20" x14ac:dyDescent="0.2">
      <c r="C619">
        <v>1009</v>
      </c>
      <c r="D619" t="s">
        <v>199</v>
      </c>
      <c r="E619" t="s">
        <v>226</v>
      </c>
      <c r="F619" t="s">
        <v>925</v>
      </c>
      <c r="G619" s="1">
        <v>41085</v>
      </c>
      <c r="H619" t="s">
        <v>204</v>
      </c>
      <c r="I619">
        <v>34</v>
      </c>
      <c r="J619">
        <v>6.9584999999999999</v>
      </c>
      <c r="K619">
        <v>500000</v>
      </c>
      <c r="L619" s="139">
        <v>0</v>
      </c>
      <c r="M619">
        <v>0</v>
      </c>
      <c r="N619">
        <f t="shared" si="63"/>
        <v>500000</v>
      </c>
      <c r="O619">
        <f t="shared" si="64"/>
        <v>3479250</v>
      </c>
      <c r="P619" t="str">
        <f t="shared" si="65"/>
        <v>10094108531CME</v>
      </c>
      <c r="Q619" t="str">
        <f t="shared" si="66"/>
        <v>14108531CME</v>
      </c>
      <c r="R619" t="str">
        <f t="shared" si="67"/>
        <v>141085TDCME</v>
      </c>
      <c r="S619" t="str">
        <f t="shared" si="68"/>
        <v>100941085TDCME</v>
      </c>
      <c r="T619" t="str">
        <f t="shared" si="69"/>
        <v>0CME</v>
      </c>
    </row>
    <row r="620" spans="3:20" x14ac:dyDescent="0.2">
      <c r="C620">
        <v>1009</v>
      </c>
      <c r="D620" t="s">
        <v>199</v>
      </c>
      <c r="E620" t="s">
        <v>226</v>
      </c>
      <c r="F620" t="s">
        <v>926</v>
      </c>
      <c r="G620" s="1">
        <v>41085</v>
      </c>
      <c r="H620" t="s">
        <v>204</v>
      </c>
      <c r="I620">
        <v>34</v>
      </c>
      <c r="J620">
        <v>6.88</v>
      </c>
      <c r="K620">
        <v>30000</v>
      </c>
      <c r="L620" s="139">
        <v>0</v>
      </c>
      <c r="M620">
        <v>0</v>
      </c>
      <c r="N620">
        <f t="shared" si="63"/>
        <v>30000</v>
      </c>
      <c r="O620">
        <f t="shared" si="64"/>
        <v>206400</v>
      </c>
      <c r="P620" t="str">
        <f t="shared" si="65"/>
        <v>10094108531CME</v>
      </c>
      <c r="Q620" t="str">
        <f t="shared" si="66"/>
        <v>14108531CME</v>
      </c>
      <c r="R620" t="str">
        <f t="shared" si="67"/>
        <v>141085TDCME</v>
      </c>
      <c r="S620" t="str">
        <f t="shared" si="68"/>
        <v>100941085TDCME</v>
      </c>
      <c r="T620" t="str">
        <f t="shared" si="69"/>
        <v>0CME</v>
      </c>
    </row>
    <row r="621" spans="3:20" x14ac:dyDescent="0.2">
      <c r="C621">
        <v>1009</v>
      </c>
      <c r="D621" t="s">
        <v>199</v>
      </c>
      <c r="E621" t="s">
        <v>226</v>
      </c>
      <c r="F621" t="s">
        <v>927</v>
      </c>
      <c r="G621" s="1">
        <v>41085</v>
      </c>
      <c r="H621" t="s">
        <v>202</v>
      </c>
      <c r="I621">
        <v>34</v>
      </c>
      <c r="J621">
        <v>6.9669999999999996</v>
      </c>
      <c r="K621">
        <v>0</v>
      </c>
      <c r="L621" s="139">
        <v>800</v>
      </c>
      <c r="M621">
        <v>0</v>
      </c>
      <c r="N621">
        <f t="shared" si="63"/>
        <v>800</v>
      </c>
      <c r="O621">
        <f t="shared" si="64"/>
        <v>5573.5999999999995</v>
      </c>
      <c r="P621" t="str">
        <f t="shared" si="65"/>
        <v>10094108531VME</v>
      </c>
      <c r="Q621" t="str">
        <f t="shared" si="66"/>
        <v>14108531VME</v>
      </c>
      <c r="R621" t="str">
        <f t="shared" si="67"/>
        <v>141085TDVME</v>
      </c>
      <c r="S621" t="str">
        <f t="shared" si="68"/>
        <v>100941085TDVME</v>
      </c>
      <c r="T621" t="str">
        <f t="shared" si="69"/>
        <v>0VME</v>
      </c>
    </row>
    <row r="622" spans="3:20" x14ac:dyDescent="0.2">
      <c r="C622">
        <v>1009</v>
      </c>
      <c r="D622" t="s">
        <v>199</v>
      </c>
      <c r="E622" t="s">
        <v>226</v>
      </c>
      <c r="F622" t="s">
        <v>928</v>
      </c>
      <c r="G622" s="1">
        <v>41085</v>
      </c>
      <c r="H622" t="s">
        <v>202</v>
      </c>
      <c r="I622">
        <v>34</v>
      </c>
      <c r="J622">
        <v>6.9669999999999996</v>
      </c>
      <c r="K622">
        <v>0</v>
      </c>
      <c r="L622" s="139">
        <v>1220.04</v>
      </c>
      <c r="M622">
        <v>0</v>
      </c>
      <c r="N622">
        <f t="shared" si="63"/>
        <v>1220.04</v>
      </c>
      <c r="O622">
        <f t="shared" si="64"/>
        <v>8500.0186799999992</v>
      </c>
      <c r="P622" t="str">
        <f t="shared" si="65"/>
        <v>10094108531VME</v>
      </c>
      <c r="Q622" t="str">
        <f t="shared" si="66"/>
        <v>14108531VME</v>
      </c>
      <c r="R622" t="str">
        <f t="shared" si="67"/>
        <v>141085TDVME</v>
      </c>
      <c r="S622" t="str">
        <f t="shared" si="68"/>
        <v>100941085TDVME</v>
      </c>
      <c r="T622" t="str">
        <f t="shared" si="69"/>
        <v>0VME</v>
      </c>
    </row>
    <row r="623" spans="3:20" x14ac:dyDescent="0.2">
      <c r="C623">
        <v>1009</v>
      </c>
      <c r="D623" t="s">
        <v>199</v>
      </c>
      <c r="E623" t="s">
        <v>226</v>
      </c>
      <c r="F623" t="s">
        <v>929</v>
      </c>
      <c r="G623" s="1">
        <v>41085</v>
      </c>
      <c r="H623" t="s">
        <v>202</v>
      </c>
      <c r="I623">
        <v>34</v>
      </c>
      <c r="J623">
        <v>6.9649999999999999</v>
      </c>
      <c r="K623">
        <v>0</v>
      </c>
      <c r="L623" s="139">
        <v>1062560</v>
      </c>
      <c r="M623">
        <v>0</v>
      </c>
      <c r="N623">
        <f t="shared" si="63"/>
        <v>1062560</v>
      </c>
      <c r="O623">
        <f t="shared" si="64"/>
        <v>7400730.3999999994</v>
      </c>
      <c r="P623" t="str">
        <f t="shared" si="65"/>
        <v>10094108531VME</v>
      </c>
      <c r="Q623" t="str">
        <f t="shared" si="66"/>
        <v>14108531VME</v>
      </c>
      <c r="R623" t="str">
        <f t="shared" si="67"/>
        <v>141085TDVME</v>
      </c>
      <c r="S623" t="str">
        <f t="shared" si="68"/>
        <v>100941085TDVME</v>
      </c>
      <c r="T623" t="str">
        <f t="shared" si="69"/>
        <v>0VME</v>
      </c>
    </row>
    <row r="624" spans="3:20" x14ac:dyDescent="0.2">
      <c r="C624">
        <v>1009</v>
      </c>
      <c r="D624" t="s">
        <v>199</v>
      </c>
      <c r="E624" t="s">
        <v>226</v>
      </c>
      <c r="F624" t="s">
        <v>930</v>
      </c>
      <c r="G624" s="1">
        <v>41085</v>
      </c>
      <c r="H624" t="s">
        <v>204</v>
      </c>
      <c r="I624">
        <v>34</v>
      </c>
      <c r="J624">
        <v>6.95</v>
      </c>
      <c r="K624">
        <v>30759.1</v>
      </c>
      <c r="L624" s="139">
        <v>0</v>
      </c>
      <c r="M624">
        <v>0</v>
      </c>
      <c r="N624">
        <f t="shared" si="63"/>
        <v>30759.1</v>
      </c>
      <c r="O624">
        <f t="shared" si="64"/>
        <v>213775.745</v>
      </c>
      <c r="P624" t="str">
        <f t="shared" si="65"/>
        <v>10094108531CME</v>
      </c>
      <c r="Q624" t="str">
        <f t="shared" si="66"/>
        <v>14108531CME</v>
      </c>
      <c r="R624" t="str">
        <f t="shared" si="67"/>
        <v>141085TDCME</v>
      </c>
      <c r="S624" t="str">
        <f t="shared" si="68"/>
        <v>100941085TDCME</v>
      </c>
      <c r="T624" t="str">
        <f t="shared" si="69"/>
        <v>0CME</v>
      </c>
    </row>
    <row r="625" spans="3:20" x14ac:dyDescent="0.2">
      <c r="C625">
        <v>1009</v>
      </c>
      <c r="D625" t="s">
        <v>199</v>
      </c>
      <c r="E625" t="s">
        <v>226</v>
      </c>
      <c r="F625" t="s">
        <v>931</v>
      </c>
      <c r="G625" s="1">
        <v>41085</v>
      </c>
      <c r="H625" t="s">
        <v>204</v>
      </c>
      <c r="I625">
        <v>34</v>
      </c>
      <c r="J625">
        <v>6.88</v>
      </c>
      <c r="K625">
        <v>20000</v>
      </c>
      <c r="L625" s="139">
        <v>0</v>
      </c>
      <c r="M625">
        <v>0</v>
      </c>
      <c r="N625">
        <f t="shared" si="63"/>
        <v>20000</v>
      </c>
      <c r="O625">
        <f t="shared" si="64"/>
        <v>137600</v>
      </c>
      <c r="P625" t="str">
        <f t="shared" si="65"/>
        <v>10094108531CME</v>
      </c>
      <c r="Q625" t="str">
        <f t="shared" si="66"/>
        <v>14108531CME</v>
      </c>
      <c r="R625" t="str">
        <f t="shared" si="67"/>
        <v>141085TDCME</v>
      </c>
      <c r="S625" t="str">
        <f t="shared" si="68"/>
        <v>100941085TDCME</v>
      </c>
      <c r="T625" t="str">
        <f t="shared" si="69"/>
        <v>0CME</v>
      </c>
    </row>
    <row r="626" spans="3:20" x14ac:dyDescent="0.2">
      <c r="C626">
        <v>1009</v>
      </c>
      <c r="D626" t="s">
        <v>199</v>
      </c>
      <c r="E626" t="s">
        <v>226</v>
      </c>
      <c r="F626" t="s">
        <v>932</v>
      </c>
      <c r="G626" s="1">
        <v>41085</v>
      </c>
      <c r="H626" t="s">
        <v>202</v>
      </c>
      <c r="I626">
        <v>34</v>
      </c>
      <c r="J626">
        <v>6.9669999999999996</v>
      </c>
      <c r="K626">
        <v>0</v>
      </c>
      <c r="L626" s="139">
        <v>4001.72</v>
      </c>
      <c r="M626">
        <v>0</v>
      </c>
      <c r="N626">
        <f t="shared" si="63"/>
        <v>4001.72</v>
      </c>
      <c r="O626">
        <f t="shared" si="64"/>
        <v>27879.983239999998</v>
      </c>
      <c r="P626" t="str">
        <f t="shared" si="65"/>
        <v>10094108531VME</v>
      </c>
      <c r="Q626" t="str">
        <f t="shared" si="66"/>
        <v>14108531VME</v>
      </c>
      <c r="R626" t="str">
        <f t="shared" si="67"/>
        <v>141085TDVME</v>
      </c>
      <c r="S626" t="str">
        <f t="shared" si="68"/>
        <v>100941085TDVME</v>
      </c>
      <c r="T626" t="str">
        <f t="shared" si="69"/>
        <v>0VME</v>
      </c>
    </row>
    <row r="627" spans="3:20" x14ac:dyDescent="0.2">
      <c r="C627">
        <v>1009</v>
      </c>
      <c r="D627" t="s">
        <v>199</v>
      </c>
      <c r="E627" t="s">
        <v>226</v>
      </c>
      <c r="F627" t="s">
        <v>933</v>
      </c>
      <c r="G627" s="1">
        <v>41085</v>
      </c>
      <c r="H627" t="s">
        <v>202</v>
      </c>
      <c r="I627">
        <v>34</v>
      </c>
      <c r="J627">
        <v>6.86</v>
      </c>
      <c r="K627">
        <v>0</v>
      </c>
      <c r="L627" s="139">
        <v>60</v>
      </c>
      <c r="M627">
        <v>0</v>
      </c>
      <c r="N627">
        <f t="shared" si="63"/>
        <v>60</v>
      </c>
      <c r="O627">
        <f t="shared" si="64"/>
        <v>411.6</v>
      </c>
      <c r="P627" t="str">
        <f t="shared" si="65"/>
        <v>10094108531VME</v>
      </c>
      <c r="Q627" t="str">
        <f t="shared" si="66"/>
        <v>14108531VME</v>
      </c>
      <c r="R627" t="str">
        <f t="shared" si="67"/>
        <v>141085TDVME</v>
      </c>
      <c r="S627" t="str">
        <f t="shared" si="68"/>
        <v>100941085TDVME</v>
      </c>
      <c r="T627" t="str">
        <f t="shared" si="69"/>
        <v>0VME</v>
      </c>
    </row>
    <row r="628" spans="3:20" x14ac:dyDescent="0.2">
      <c r="C628">
        <v>1009</v>
      </c>
      <c r="D628" t="s">
        <v>199</v>
      </c>
      <c r="E628" t="s">
        <v>226</v>
      </c>
      <c r="F628" t="s">
        <v>934</v>
      </c>
      <c r="G628" s="1">
        <v>41085</v>
      </c>
      <c r="H628" t="s">
        <v>202</v>
      </c>
      <c r="I628">
        <v>34</v>
      </c>
      <c r="J628">
        <v>6.9649999999999999</v>
      </c>
      <c r="K628">
        <v>0</v>
      </c>
      <c r="L628" s="139">
        <v>1197.25</v>
      </c>
      <c r="M628">
        <v>0</v>
      </c>
      <c r="N628">
        <f t="shared" si="63"/>
        <v>1197.25</v>
      </c>
      <c r="O628">
        <f t="shared" si="64"/>
        <v>8338.8462500000005</v>
      </c>
      <c r="P628" t="str">
        <f t="shared" si="65"/>
        <v>10094108531VME</v>
      </c>
      <c r="Q628" t="str">
        <f t="shared" si="66"/>
        <v>14108531VME</v>
      </c>
      <c r="R628" t="str">
        <f t="shared" si="67"/>
        <v>141085TDVME</v>
      </c>
      <c r="S628" t="str">
        <f t="shared" si="68"/>
        <v>100941085TDVME</v>
      </c>
      <c r="T628" t="str">
        <f t="shared" si="69"/>
        <v>0VME</v>
      </c>
    </row>
    <row r="629" spans="3:20" x14ac:dyDescent="0.2">
      <c r="C629">
        <v>1009</v>
      </c>
      <c r="D629" t="s">
        <v>199</v>
      </c>
      <c r="E629" t="s">
        <v>226</v>
      </c>
      <c r="F629" t="s">
        <v>935</v>
      </c>
      <c r="G629" s="1">
        <v>41085</v>
      </c>
      <c r="H629" t="s">
        <v>204</v>
      </c>
      <c r="I629">
        <v>34</v>
      </c>
      <c r="J629">
        <v>6.86</v>
      </c>
      <c r="K629">
        <v>100</v>
      </c>
      <c r="L629" s="139">
        <v>0</v>
      </c>
      <c r="M629">
        <v>0</v>
      </c>
      <c r="N629">
        <f t="shared" si="63"/>
        <v>100</v>
      </c>
      <c r="O629">
        <f t="shared" si="64"/>
        <v>686</v>
      </c>
      <c r="P629" t="str">
        <f t="shared" si="65"/>
        <v>10094108531CME</v>
      </c>
      <c r="Q629" t="str">
        <f t="shared" si="66"/>
        <v>14108531CME</v>
      </c>
      <c r="R629" t="str">
        <f t="shared" si="67"/>
        <v>141085TDCME</v>
      </c>
      <c r="S629" t="str">
        <f t="shared" si="68"/>
        <v>100941085TDCME</v>
      </c>
      <c r="T629" t="str">
        <f t="shared" si="69"/>
        <v>0CME</v>
      </c>
    </row>
    <row r="630" spans="3:20" x14ac:dyDescent="0.2">
      <c r="C630">
        <v>1009</v>
      </c>
      <c r="D630" t="s">
        <v>199</v>
      </c>
      <c r="E630" t="s">
        <v>226</v>
      </c>
      <c r="F630" t="s">
        <v>936</v>
      </c>
      <c r="G630" s="1">
        <v>41085</v>
      </c>
      <c r="H630" t="s">
        <v>204</v>
      </c>
      <c r="I630">
        <v>34</v>
      </c>
      <c r="J630">
        <v>6.86</v>
      </c>
      <c r="K630">
        <v>314.33999999999997</v>
      </c>
      <c r="L630" s="139">
        <v>0</v>
      </c>
      <c r="M630">
        <v>0</v>
      </c>
      <c r="N630">
        <f t="shared" si="63"/>
        <v>314.33999999999997</v>
      </c>
      <c r="O630">
        <f t="shared" si="64"/>
        <v>2156.3723999999997</v>
      </c>
      <c r="P630" t="str">
        <f t="shared" si="65"/>
        <v>10094108531CME</v>
      </c>
      <c r="Q630" t="str">
        <f t="shared" si="66"/>
        <v>14108531CME</v>
      </c>
      <c r="R630" t="str">
        <f t="shared" si="67"/>
        <v>141085TDCME</v>
      </c>
      <c r="S630" t="str">
        <f t="shared" si="68"/>
        <v>100941085TDCME</v>
      </c>
      <c r="T630" t="str">
        <f t="shared" si="69"/>
        <v>0CME</v>
      </c>
    </row>
    <row r="631" spans="3:20" x14ac:dyDescent="0.2">
      <c r="C631">
        <v>1009</v>
      </c>
      <c r="D631" t="s">
        <v>199</v>
      </c>
      <c r="E631" t="s">
        <v>226</v>
      </c>
      <c r="F631" t="s">
        <v>937</v>
      </c>
      <c r="G631" s="1">
        <v>41085</v>
      </c>
      <c r="H631" t="s">
        <v>204</v>
      </c>
      <c r="I631">
        <v>34</v>
      </c>
      <c r="J631">
        <v>6.86</v>
      </c>
      <c r="K631">
        <v>600</v>
      </c>
      <c r="L631" s="139">
        <v>0</v>
      </c>
      <c r="M631">
        <v>0</v>
      </c>
      <c r="N631">
        <f t="shared" si="63"/>
        <v>600</v>
      </c>
      <c r="O631">
        <f t="shared" si="64"/>
        <v>4116</v>
      </c>
      <c r="P631" t="str">
        <f t="shared" si="65"/>
        <v>10094108531CME</v>
      </c>
      <c r="Q631" t="str">
        <f t="shared" si="66"/>
        <v>14108531CME</v>
      </c>
      <c r="R631" t="str">
        <f t="shared" si="67"/>
        <v>141085TDCME</v>
      </c>
      <c r="S631" t="str">
        <f t="shared" si="68"/>
        <v>100941085TDCME</v>
      </c>
      <c r="T631" t="str">
        <f t="shared" si="69"/>
        <v>0CME</v>
      </c>
    </row>
    <row r="632" spans="3:20" x14ac:dyDescent="0.2">
      <c r="C632">
        <v>1009</v>
      </c>
      <c r="D632" t="s">
        <v>199</v>
      </c>
      <c r="E632" t="s">
        <v>226</v>
      </c>
      <c r="F632" t="s">
        <v>938</v>
      </c>
      <c r="G632" s="1">
        <v>41085</v>
      </c>
      <c r="H632" t="s">
        <v>204</v>
      </c>
      <c r="I632">
        <v>34</v>
      </c>
      <c r="J632">
        <v>6.93</v>
      </c>
      <c r="K632">
        <v>10700</v>
      </c>
      <c r="L632" s="139">
        <v>0</v>
      </c>
      <c r="M632">
        <v>0</v>
      </c>
      <c r="N632">
        <f t="shared" si="63"/>
        <v>10700</v>
      </c>
      <c r="O632">
        <f t="shared" si="64"/>
        <v>74151</v>
      </c>
      <c r="P632" t="str">
        <f t="shared" si="65"/>
        <v>10094108531CME</v>
      </c>
      <c r="Q632" t="str">
        <f t="shared" si="66"/>
        <v>14108531CME</v>
      </c>
      <c r="R632" t="str">
        <f t="shared" si="67"/>
        <v>141085TDCME</v>
      </c>
      <c r="S632" t="str">
        <f t="shared" si="68"/>
        <v>100941085TDCME</v>
      </c>
      <c r="T632" t="str">
        <f t="shared" si="69"/>
        <v>0CME</v>
      </c>
    </row>
    <row r="633" spans="3:20" x14ac:dyDescent="0.2">
      <c r="C633">
        <v>1009</v>
      </c>
      <c r="D633" t="s">
        <v>199</v>
      </c>
      <c r="E633" t="s">
        <v>226</v>
      </c>
      <c r="F633" t="s">
        <v>939</v>
      </c>
      <c r="G633" s="1">
        <v>41085</v>
      </c>
      <c r="H633" t="s">
        <v>202</v>
      </c>
      <c r="I633">
        <v>34</v>
      </c>
      <c r="J633">
        <v>6.9630000000000001</v>
      </c>
      <c r="K633">
        <v>0</v>
      </c>
      <c r="L633" s="139">
        <v>154.91999999999999</v>
      </c>
      <c r="M633">
        <v>0</v>
      </c>
      <c r="N633">
        <f t="shared" si="63"/>
        <v>154.91999999999999</v>
      </c>
      <c r="O633">
        <f t="shared" si="64"/>
        <v>1078.70796</v>
      </c>
      <c r="P633" t="str">
        <f t="shared" si="65"/>
        <v>10094108531VME</v>
      </c>
      <c r="Q633" t="str">
        <f t="shared" si="66"/>
        <v>14108531VME</v>
      </c>
      <c r="R633" t="str">
        <f t="shared" si="67"/>
        <v>141085TDVME</v>
      </c>
      <c r="S633" t="str">
        <f t="shared" si="68"/>
        <v>100941085TDVME</v>
      </c>
      <c r="T633" t="str">
        <f t="shared" si="69"/>
        <v>0VME</v>
      </c>
    </row>
    <row r="634" spans="3:20" x14ac:dyDescent="0.2">
      <c r="C634">
        <v>1009</v>
      </c>
      <c r="D634" t="s">
        <v>199</v>
      </c>
      <c r="E634" t="s">
        <v>226</v>
      </c>
      <c r="F634" t="s">
        <v>940</v>
      </c>
      <c r="G634" s="1">
        <v>41085</v>
      </c>
      <c r="H634" t="s">
        <v>204</v>
      </c>
      <c r="I634">
        <v>34</v>
      </c>
      <c r="J634">
        <v>6.86</v>
      </c>
      <c r="K634">
        <v>901.23</v>
      </c>
      <c r="L634" s="139">
        <v>0</v>
      </c>
      <c r="M634">
        <v>0</v>
      </c>
      <c r="N634">
        <f t="shared" si="63"/>
        <v>901.23</v>
      </c>
      <c r="O634">
        <f t="shared" si="64"/>
        <v>6182.4378000000006</v>
      </c>
      <c r="P634" t="str">
        <f t="shared" si="65"/>
        <v>10094108531CME</v>
      </c>
      <c r="Q634" t="str">
        <f t="shared" si="66"/>
        <v>14108531CME</v>
      </c>
      <c r="R634" t="str">
        <f t="shared" si="67"/>
        <v>141085TDCME</v>
      </c>
      <c r="S634" t="str">
        <f t="shared" si="68"/>
        <v>100941085TDCME</v>
      </c>
      <c r="T634" t="str">
        <f t="shared" si="69"/>
        <v>0CME</v>
      </c>
    </row>
    <row r="635" spans="3:20" x14ac:dyDescent="0.2">
      <c r="C635">
        <v>1009</v>
      </c>
      <c r="D635" t="s">
        <v>199</v>
      </c>
      <c r="E635" t="s">
        <v>226</v>
      </c>
      <c r="F635" t="s">
        <v>941</v>
      </c>
      <c r="G635" s="1">
        <v>41085</v>
      </c>
      <c r="H635" t="s">
        <v>202</v>
      </c>
      <c r="I635">
        <v>34</v>
      </c>
      <c r="J635">
        <v>6.86</v>
      </c>
      <c r="K635">
        <v>0</v>
      </c>
      <c r="L635" s="139">
        <v>16.309999999999999</v>
      </c>
      <c r="M635">
        <v>0</v>
      </c>
      <c r="N635">
        <f t="shared" si="63"/>
        <v>16.309999999999999</v>
      </c>
      <c r="O635">
        <f t="shared" si="64"/>
        <v>111.8866</v>
      </c>
      <c r="P635" t="str">
        <f t="shared" si="65"/>
        <v>10094108531VME</v>
      </c>
      <c r="Q635" t="str">
        <f t="shared" si="66"/>
        <v>14108531VME</v>
      </c>
      <c r="R635" t="str">
        <f t="shared" si="67"/>
        <v>141085TDVME</v>
      </c>
      <c r="S635" t="str">
        <f t="shared" si="68"/>
        <v>100941085TDVME</v>
      </c>
      <c r="T635" t="str">
        <f t="shared" si="69"/>
        <v>0VME</v>
      </c>
    </row>
    <row r="636" spans="3:20" x14ac:dyDescent="0.2">
      <c r="C636">
        <v>1009</v>
      </c>
      <c r="D636" t="s">
        <v>199</v>
      </c>
      <c r="E636" t="s">
        <v>226</v>
      </c>
      <c r="F636" t="s">
        <v>942</v>
      </c>
      <c r="G636" s="1">
        <v>41085</v>
      </c>
      <c r="H636" t="s">
        <v>204</v>
      </c>
      <c r="I636">
        <v>34</v>
      </c>
      <c r="J636">
        <v>6.86</v>
      </c>
      <c r="K636">
        <v>1317.73</v>
      </c>
      <c r="L636" s="139">
        <v>0</v>
      </c>
      <c r="M636">
        <v>0</v>
      </c>
      <c r="N636">
        <f t="shared" si="63"/>
        <v>1317.73</v>
      </c>
      <c r="O636">
        <f t="shared" si="64"/>
        <v>9039.6278000000002</v>
      </c>
      <c r="P636" t="str">
        <f t="shared" si="65"/>
        <v>10094108531CME</v>
      </c>
      <c r="Q636" t="str">
        <f t="shared" si="66"/>
        <v>14108531CME</v>
      </c>
      <c r="R636" t="str">
        <f t="shared" si="67"/>
        <v>141085TDCME</v>
      </c>
      <c r="S636" t="str">
        <f t="shared" si="68"/>
        <v>100941085TDCME</v>
      </c>
      <c r="T636" t="str">
        <f t="shared" si="69"/>
        <v>0CME</v>
      </c>
    </row>
    <row r="637" spans="3:20" x14ac:dyDescent="0.2">
      <c r="C637">
        <v>1009</v>
      </c>
      <c r="D637" t="s">
        <v>199</v>
      </c>
      <c r="E637" t="s">
        <v>226</v>
      </c>
      <c r="F637" t="s">
        <v>943</v>
      </c>
      <c r="G637" s="1">
        <v>41085</v>
      </c>
      <c r="H637" t="s">
        <v>202</v>
      </c>
      <c r="I637">
        <v>34</v>
      </c>
      <c r="J637">
        <v>6.86</v>
      </c>
      <c r="K637">
        <v>0</v>
      </c>
      <c r="L637" s="139">
        <v>19.22</v>
      </c>
      <c r="M637">
        <v>0</v>
      </c>
      <c r="N637">
        <f t="shared" si="63"/>
        <v>19.22</v>
      </c>
      <c r="O637">
        <f t="shared" si="64"/>
        <v>131.8492</v>
      </c>
      <c r="P637" t="str">
        <f t="shared" si="65"/>
        <v>10094108531VME</v>
      </c>
      <c r="Q637" t="str">
        <f t="shared" si="66"/>
        <v>14108531VME</v>
      </c>
      <c r="R637" t="str">
        <f t="shared" si="67"/>
        <v>141085TDVME</v>
      </c>
      <c r="S637" t="str">
        <f t="shared" si="68"/>
        <v>100941085TDVME</v>
      </c>
      <c r="T637" t="str">
        <f t="shared" si="69"/>
        <v>0VME</v>
      </c>
    </row>
    <row r="638" spans="3:20" x14ac:dyDescent="0.2">
      <c r="C638">
        <v>1009</v>
      </c>
      <c r="D638" t="s">
        <v>199</v>
      </c>
      <c r="E638" t="s">
        <v>226</v>
      </c>
      <c r="F638" t="s">
        <v>944</v>
      </c>
      <c r="G638" s="1">
        <v>41085</v>
      </c>
      <c r="H638" t="s">
        <v>204</v>
      </c>
      <c r="I638">
        <v>34</v>
      </c>
      <c r="J638">
        <v>6.86</v>
      </c>
      <c r="K638">
        <v>372.38</v>
      </c>
      <c r="L638" s="139">
        <v>0</v>
      </c>
      <c r="M638">
        <v>0</v>
      </c>
      <c r="N638">
        <f t="shared" si="63"/>
        <v>372.38</v>
      </c>
      <c r="O638">
        <f t="shared" si="64"/>
        <v>2554.5268000000001</v>
      </c>
      <c r="P638" t="str">
        <f t="shared" si="65"/>
        <v>10094108531CME</v>
      </c>
      <c r="Q638" t="str">
        <f t="shared" si="66"/>
        <v>14108531CME</v>
      </c>
      <c r="R638" t="str">
        <f t="shared" si="67"/>
        <v>141085TDCME</v>
      </c>
      <c r="S638" t="str">
        <f t="shared" si="68"/>
        <v>100941085TDCME</v>
      </c>
      <c r="T638" t="str">
        <f t="shared" si="69"/>
        <v>0CME</v>
      </c>
    </row>
    <row r="639" spans="3:20" x14ac:dyDescent="0.2">
      <c r="C639">
        <v>1009</v>
      </c>
      <c r="D639" t="s">
        <v>199</v>
      </c>
      <c r="E639" t="s">
        <v>226</v>
      </c>
      <c r="F639" t="s">
        <v>945</v>
      </c>
      <c r="G639" s="1">
        <v>41085</v>
      </c>
      <c r="H639" t="s">
        <v>202</v>
      </c>
      <c r="I639">
        <v>34</v>
      </c>
      <c r="J639">
        <v>6.86</v>
      </c>
      <c r="K639">
        <v>0</v>
      </c>
      <c r="L639" s="139">
        <v>15</v>
      </c>
      <c r="M639">
        <v>0</v>
      </c>
      <c r="N639">
        <f t="shared" si="63"/>
        <v>15</v>
      </c>
      <c r="O639">
        <f t="shared" si="64"/>
        <v>102.9</v>
      </c>
      <c r="P639" t="str">
        <f t="shared" si="65"/>
        <v>10094108531VME</v>
      </c>
      <c r="Q639" t="str">
        <f t="shared" si="66"/>
        <v>14108531VME</v>
      </c>
      <c r="R639" t="str">
        <f t="shared" si="67"/>
        <v>141085TDVME</v>
      </c>
      <c r="S639" t="str">
        <f t="shared" si="68"/>
        <v>100941085TDVME</v>
      </c>
      <c r="T639" t="str">
        <f t="shared" si="69"/>
        <v>0VME</v>
      </c>
    </row>
    <row r="640" spans="3:20" x14ac:dyDescent="0.2">
      <c r="C640">
        <v>1009</v>
      </c>
      <c r="D640" t="s">
        <v>199</v>
      </c>
      <c r="E640" t="s">
        <v>226</v>
      </c>
      <c r="F640" t="s">
        <v>946</v>
      </c>
      <c r="G640" s="1">
        <v>41085</v>
      </c>
      <c r="H640" t="s">
        <v>204</v>
      </c>
      <c r="I640">
        <v>34</v>
      </c>
      <c r="J640">
        <v>6.86</v>
      </c>
      <c r="K640">
        <v>546.66</v>
      </c>
      <c r="L640" s="139">
        <v>0</v>
      </c>
      <c r="M640">
        <v>0</v>
      </c>
      <c r="N640">
        <f t="shared" si="63"/>
        <v>546.66</v>
      </c>
      <c r="O640">
        <f t="shared" si="64"/>
        <v>3750.0875999999998</v>
      </c>
      <c r="P640" t="str">
        <f t="shared" si="65"/>
        <v>10094108531CME</v>
      </c>
      <c r="Q640" t="str">
        <f t="shared" si="66"/>
        <v>14108531CME</v>
      </c>
      <c r="R640" t="str">
        <f t="shared" si="67"/>
        <v>141085TDCME</v>
      </c>
      <c r="S640" t="str">
        <f t="shared" si="68"/>
        <v>100941085TDCME</v>
      </c>
      <c r="T640" t="str">
        <f t="shared" si="69"/>
        <v>0CME</v>
      </c>
    </row>
    <row r="641" spans="3:20" x14ac:dyDescent="0.2">
      <c r="C641">
        <v>1009</v>
      </c>
      <c r="D641" t="s">
        <v>199</v>
      </c>
      <c r="E641" t="s">
        <v>226</v>
      </c>
      <c r="F641" t="s">
        <v>947</v>
      </c>
      <c r="G641" s="1">
        <v>41085</v>
      </c>
      <c r="H641" t="s">
        <v>202</v>
      </c>
      <c r="I641">
        <v>34</v>
      </c>
      <c r="J641">
        <v>6.86</v>
      </c>
      <c r="K641">
        <v>0</v>
      </c>
      <c r="L641" s="139">
        <v>15</v>
      </c>
      <c r="M641">
        <v>0</v>
      </c>
      <c r="N641">
        <f t="shared" si="63"/>
        <v>15</v>
      </c>
      <c r="O641">
        <f t="shared" si="64"/>
        <v>102.9</v>
      </c>
      <c r="P641" t="str">
        <f t="shared" si="65"/>
        <v>10094108531VME</v>
      </c>
      <c r="Q641" t="str">
        <f t="shared" si="66"/>
        <v>14108531VME</v>
      </c>
      <c r="R641" t="str">
        <f t="shared" si="67"/>
        <v>141085TDVME</v>
      </c>
      <c r="S641" t="str">
        <f t="shared" si="68"/>
        <v>100941085TDVME</v>
      </c>
      <c r="T641" t="str">
        <f t="shared" si="69"/>
        <v>0VME</v>
      </c>
    </row>
    <row r="642" spans="3:20" x14ac:dyDescent="0.2">
      <c r="C642">
        <v>1009</v>
      </c>
      <c r="D642" t="s">
        <v>199</v>
      </c>
      <c r="E642" t="s">
        <v>226</v>
      </c>
      <c r="F642" t="s">
        <v>948</v>
      </c>
      <c r="G642" s="1">
        <v>41085</v>
      </c>
      <c r="H642" t="s">
        <v>204</v>
      </c>
      <c r="I642">
        <v>34</v>
      </c>
      <c r="J642">
        <v>6.86</v>
      </c>
      <c r="K642">
        <v>1396.76</v>
      </c>
      <c r="L642" s="139">
        <v>0</v>
      </c>
      <c r="M642">
        <v>0</v>
      </c>
      <c r="N642">
        <f t="shared" si="63"/>
        <v>1396.76</v>
      </c>
      <c r="O642">
        <f t="shared" si="64"/>
        <v>9581.7736000000004</v>
      </c>
      <c r="P642" t="str">
        <f t="shared" si="65"/>
        <v>10094108531CME</v>
      </c>
      <c r="Q642" t="str">
        <f t="shared" si="66"/>
        <v>14108531CME</v>
      </c>
      <c r="R642" t="str">
        <f t="shared" si="67"/>
        <v>141085TDCME</v>
      </c>
      <c r="S642" t="str">
        <f t="shared" si="68"/>
        <v>100941085TDCME</v>
      </c>
      <c r="T642" t="str">
        <f t="shared" si="69"/>
        <v>0CME</v>
      </c>
    </row>
    <row r="643" spans="3:20" x14ac:dyDescent="0.2">
      <c r="C643">
        <v>1009</v>
      </c>
      <c r="D643" t="s">
        <v>199</v>
      </c>
      <c r="E643" t="s">
        <v>226</v>
      </c>
      <c r="F643" t="s">
        <v>949</v>
      </c>
      <c r="G643" s="1">
        <v>41085</v>
      </c>
      <c r="H643" t="s">
        <v>202</v>
      </c>
      <c r="I643">
        <v>34</v>
      </c>
      <c r="J643">
        <v>6.86</v>
      </c>
      <c r="K643">
        <v>0</v>
      </c>
      <c r="L643" s="139">
        <v>19.78</v>
      </c>
      <c r="M643">
        <v>0</v>
      </c>
      <c r="N643">
        <f t="shared" si="63"/>
        <v>19.78</v>
      </c>
      <c r="O643">
        <f t="shared" si="64"/>
        <v>135.69080000000002</v>
      </c>
      <c r="P643" t="str">
        <f t="shared" si="65"/>
        <v>10094108531VME</v>
      </c>
      <c r="Q643" t="str">
        <f t="shared" si="66"/>
        <v>14108531VME</v>
      </c>
      <c r="R643" t="str">
        <f t="shared" si="67"/>
        <v>141085TDVME</v>
      </c>
      <c r="S643" t="str">
        <f t="shared" si="68"/>
        <v>100941085TDVME</v>
      </c>
      <c r="T643" t="str">
        <f t="shared" si="69"/>
        <v>0VME</v>
      </c>
    </row>
    <row r="644" spans="3:20" x14ac:dyDescent="0.2">
      <c r="C644">
        <v>1009</v>
      </c>
      <c r="D644" t="s">
        <v>199</v>
      </c>
      <c r="E644" t="s">
        <v>226</v>
      </c>
      <c r="F644" t="s">
        <v>950</v>
      </c>
      <c r="G644" s="1">
        <v>41085</v>
      </c>
      <c r="H644" t="s">
        <v>204</v>
      </c>
      <c r="I644">
        <v>34</v>
      </c>
      <c r="J644">
        <v>6.8550000000000004</v>
      </c>
      <c r="K644">
        <v>0.82</v>
      </c>
      <c r="L644" s="139">
        <v>0</v>
      </c>
      <c r="M644">
        <v>0</v>
      </c>
      <c r="N644">
        <f t="shared" si="63"/>
        <v>0.82</v>
      </c>
      <c r="O644">
        <f t="shared" si="64"/>
        <v>5.6211000000000002</v>
      </c>
      <c r="P644" t="str">
        <f t="shared" si="65"/>
        <v>10094108531CME</v>
      </c>
      <c r="Q644" t="str">
        <f t="shared" si="66"/>
        <v>14108531CME</v>
      </c>
      <c r="R644" t="str">
        <f t="shared" si="67"/>
        <v>141085TDCME</v>
      </c>
      <c r="S644" t="str">
        <f t="shared" si="68"/>
        <v>100941085TDCME</v>
      </c>
      <c r="T644" t="str">
        <f t="shared" si="69"/>
        <v>0CME</v>
      </c>
    </row>
    <row r="645" spans="3:20" x14ac:dyDescent="0.2">
      <c r="C645">
        <v>1009</v>
      </c>
      <c r="D645" t="s">
        <v>199</v>
      </c>
      <c r="E645" t="s">
        <v>226</v>
      </c>
      <c r="F645" t="s">
        <v>951</v>
      </c>
      <c r="G645" s="1">
        <v>41085</v>
      </c>
      <c r="H645" t="s">
        <v>202</v>
      </c>
      <c r="I645">
        <v>34</v>
      </c>
      <c r="J645">
        <v>6.9669999999999996</v>
      </c>
      <c r="K645">
        <v>0</v>
      </c>
      <c r="L645" s="139">
        <v>102</v>
      </c>
      <c r="M645">
        <v>0</v>
      </c>
      <c r="N645">
        <f t="shared" si="63"/>
        <v>102</v>
      </c>
      <c r="O645">
        <f t="shared" si="64"/>
        <v>710.63400000000001</v>
      </c>
      <c r="P645" t="str">
        <f t="shared" si="65"/>
        <v>10094108531VME</v>
      </c>
      <c r="Q645" t="str">
        <f t="shared" si="66"/>
        <v>14108531VME</v>
      </c>
      <c r="R645" t="str">
        <f t="shared" si="67"/>
        <v>141085TDVME</v>
      </c>
      <c r="S645" t="str">
        <f t="shared" si="68"/>
        <v>100941085TDVME</v>
      </c>
      <c r="T645" t="str">
        <f t="shared" si="69"/>
        <v>0VME</v>
      </c>
    </row>
    <row r="646" spans="3:20" x14ac:dyDescent="0.2">
      <c r="C646">
        <v>1009</v>
      </c>
      <c r="D646" t="s">
        <v>199</v>
      </c>
      <c r="E646" t="s">
        <v>226</v>
      </c>
      <c r="F646" t="s">
        <v>952</v>
      </c>
      <c r="G646" s="1">
        <v>41085</v>
      </c>
      <c r="H646" t="s">
        <v>204</v>
      </c>
      <c r="I646">
        <v>34</v>
      </c>
      <c r="J646">
        <v>6.8550000000000004</v>
      </c>
      <c r="K646">
        <v>75</v>
      </c>
      <c r="L646" s="139">
        <v>0</v>
      </c>
      <c r="M646">
        <v>0</v>
      </c>
      <c r="N646">
        <f t="shared" si="63"/>
        <v>75</v>
      </c>
      <c r="O646">
        <f t="shared" si="64"/>
        <v>514.125</v>
      </c>
      <c r="P646" t="str">
        <f t="shared" si="65"/>
        <v>10094108531CME</v>
      </c>
      <c r="Q646" t="str">
        <f t="shared" si="66"/>
        <v>14108531CME</v>
      </c>
      <c r="R646" t="str">
        <f t="shared" si="67"/>
        <v>141085TDCME</v>
      </c>
      <c r="S646" t="str">
        <f t="shared" si="68"/>
        <v>100941085TDCME</v>
      </c>
      <c r="T646" t="str">
        <f t="shared" si="69"/>
        <v>0CME</v>
      </c>
    </row>
    <row r="647" spans="3:20" x14ac:dyDescent="0.2">
      <c r="C647">
        <v>1009</v>
      </c>
      <c r="D647" t="s">
        <v>199</v>
      </c>
      <c r="E647" t="s">
        <v>226</v>
      </c>
      <c r="F647" t="s">
        <v>953</v>
      </c>
      <c r="G647" s="1">
        <v>41085</v>
      </c>
      <c r="H647" t="s">
        <v>202</v>
      </c>
      <c r="I647">
        <v>34</v>
      </c>
      <c r="J647">
        <v>6.9649999999999999</v>
      </c>
      <c r="K647">
        <v>0</v>
      </c>
      <c r="L647" s="139">
        <v>8500</v>
      </c>
      <c r="M647">
        <v>0</v>
      </c>
      <c r="N647">
        <f t="shared" si="63"/>
        <v>8500</v>
      </c>
      <c r="O647">
        <f t="shared" si="64"/>
        <v>59202.5</v>
      </c>
      <c r="P647" t="str">
        <f t="shared" si="65"/>
        <v>10094108531VME</v>
      </c>
      <c r="Q647" t="str">
        <f t="shared" si="66"/>
        <v>14108531VME</v>
      </c>
      <c r="R647" t="str">
        <f t="shared" si="67"/>
        <v>141085TDVME</v>
      </c>
      <c r="S647" t="str">
        <f t="shared" si="68"/>
        <v>100941085TDVME</v>
      </c>
      <c r="T647" t="str">
        <f t="shared" si="69"/>
        <v>0VME</v>
      </c>
    </row>
    <row r="648" spans="3:20" x14ac:dyDescent="0.2">
      <c r="C648">
        <v>1009</v>
      </c>
      <c r="D648" t="s">
        <v>199</v>
      </c>
      <c r="E648" t="s">
        <v>226</v>
      </c>
      <c r="F648" t="s">
        <v>954</v>
      </c>
      <c r="G648" s="1">
        <v>41085</v>
      </c>
      <c r="H648" t="s">
        <v>202</v>
      </c>
      <c r="I648">
        <v>34</v>
      </c>
      <c r="J648">
        <v>6.9649999999999999</v>
      </c>
      <c r="K648">
        <v>0</v>
      </c>
      <c r="L648" s="139">
        <v>38.25</v>
      </c>
      <c r="M648">
        <v>0</v>
      </c>
      <c r="N648">
        <f t="shared" ref="N648:N711" si="70">+L648+K648</f>
        <v>38.25</v>
      </c>
      <c r="O648">
        <f t="shared" ref="O648:O711" si="71">+N648*J648</f>
        <v>266.41125</v>
      </c>
      <c r="P648" t="str">
        <f t="shared" ref="P648:P711" si="72">+C648&amp;G648&amp;E648&amp;H648</f>
        <v>10094108531VME</v>
      </c>
      <c r="Q648" t="str">
        <f t="shared" ref="Q648:Q711" si="73">IF(C648=10001,"4"&amp;G648&amp;E648&amp;H648,LEFT(C648,1)&amp;G648&amp;E648&amp;H648)</f>
        <v>14108531VME</v>
      </c>
      <c r="R648" t="str">
        <f t="shared" ref="R648:R711" si="74">+LEFT(C648,1)&amp;G648&amp;IF(OR(E648="30",E648="31",E648="32"),"TD","")&amp;H648</f>
        <v>141085TDVME</v>
      </c>
      <c r="S648" t="str">
        <f t="shared" ref="S648:S711" si="75">C648&amp;G648&amp;IF(OR(E648="30",E648="31",E648="32"),"TD","")&amp;H648</f>
        <v>100941085TDVME</v>
      </c>
      <c r="T648" t="str">
        <f t="shared" ref="T648:T711" si="76">M648&amp;H648</f>
        <v>0VME</v>
      </c>
    </row>
    <row r="649" spans="3:20" x14ac:dyDescent="0.2">
      <c r="C649">
        <v>1009</v>
      </c>
      <c r="D649" t="s">
        <v>199</v>
      </c>
      <c r="E649" t="s">
        <v>226</v>
      </c>
      <c r="F649" t="s">
        <v>955</v>
      </c>
      <c r="G649" s="1">
        <v>41085</v>
      </c>
      <c r="H649" t="s">
        <v>202</v>
      </c>
      <c r="I649">
        <v>34</v>
      </c>
      <c r="J649">
        <v>6.9649999999999999</v>
      </c>
      <c r="K649">
        <v>0</v>
      </c>
      <c r="L649" s="139">
        <v>7720</v>
      </c>
      <c r="M649">
        <v>0</v>
      </c>
      <c r="N649">
        <f t="shared" si="70"/>
        <v>7720</v>
      </c>
      <c r="O649">
        <f t="shared" si="71"/>
        <v>53769.799999999996</v>
      </c>
      <c r="P649" t="str">
        <f t="shared" si="72"/>
        <v>10094108531VME</v>
      </c>
      <c r="Q649" t="str">
        <f t="shared" si="73"/>
        <v>14108531VME</v>
      </c>
      <c r="R649" t="str">
        <f t="shared" si="74"/>
        <v>141085TDVME</v>
      </c>
      <c r="S649" t="str">
        <f t="shared" si="75"/>
        <v>100941085TDVME</v>
      </c>
      <c r="T649" t="str">
        <f t="shared" si="76"/>
        <v>0VME</v>
      </c>
    </row>
    <row r="650" spans="3:20" x14ac:dyDescent="0.2">
      <c r="C650">
        <v>1009</v>
      </c>
      <c r="D650" t="s">
        <v>199</v>
      </c>
      <c r="E650" t="s">
        <v>226</v>
      </c>
      <c r="F650" t="s">
        <v>956</v>
      </c>
      <c r="G650" s="1">
        <v>41085</v>
      </c>
      <c r="H650" t="s">
        <v>202</v>
      </c>
      <c r="I650">
        <v>34</v>
      </c>
      <c r="J650">
        <v>6.9649999999999999</v>
      </c>
      <c r="K650">
        <v>0</v>
      </c>
      <c r="L650" s="139">
        <v>35</v>
      </c>
      <c r="M650">
        <v>0</v>
      </c>
      <c r="N650">
        <f t="shared" si="70"/>
        <v>35</v>
      </c>
      <c r="O650">
        <f t="shared" si="71"/>
        <v>243.77500000000001</v>
      </c>
      <c r="P650" t="str">
        <f t="shared" si="72"/>
        <v>10094108531VME</v>
      </c>
      <c r="Q650" t="str">
        <f t="shared" si="73"/>
        <v>14108531VME</v>
      </c>
      <c r="R650" t="str">
        <f t="shared" si="74"/>
        <v>141085TDVME</v>
      </c>
      <c r="S650" t="str">
        <f t="shared" si="75"/>
        <v>100941085TDVME</v>
      </c>
      <c r="T650" t="str">
        <f t="shared" si="76"/>
        <v>0VME</v>
      </c>
    </row>
    <row r="651" spans="3:20" x14ac:dyDescent="0.2">
      <c r="C651">
        <v>1009</v>
      </c>
      <c r="D651" t="s">
        <v>199</v>
      </c>
      <c r="E651" t="s">
        <v>226</v>
      </c>
      <c r="F651" t="s">
        <v>957</v>
      </c>
      <c r="G651" s="1">
        <v>41085</v>
      </c>
      <c r="H651" t="s">
        <v>202</v>
      </c>
      <c r="I651">
        <v>34</v>
      </c>
      <c r="J651">
        <v>6.9669999999999996</v>
      </c>
      <c r="K651">
        <v>0</v>
      </c>
      <c r="L651" s="139">
        <v>0.82</v>
      </c>
      <c r="M651">
        <v>0</v>
      </c>
      <c r="N651">
        <f t="shared" si="70"/>
        <v>0.82</v>
      </c>
      <c r="O651">
        <f t="shared" si="71"/>
        <v>5.7129399999999997</v>
      </c>
      <c r="P651" t="str">
        <f t="shared" si="72"/>
        <v>10094108531VME</v>
      </c>
      <c r="Q651" t="str">
        <f t="shared" si="73"/>
        <v>14108531VME</v>
      </c>
      <c r="R651" t="str">
        <f t="shared" si="74"/>
        <v>141085TDVME</v>
      </c>
      <c r="S651" t="str">
        <f t="shared" si="75"/>
        <v>100941085TDVME</v>
      </c>
      <c r="T651" t="str">
        <f t="shared" si="76"/>
        <v>0VME</v>
      </c>
    </row>
    <row r="652" spans="3:20" x14ac:dyDescent="0.2">
      <c r="C652">
        <v>1009</v>
      </c>
      <c r="D652" t="s">
        <v>199</v>
      </c>
      <c r="E652" t="s">
        <v>226</v>
      </c>
      <c r="F652" t="s">
        <v>958</v>
      </c>
      <c r="G652" s="1">
        <v>41085</v>
      </c>
      <c r="H652" t="s">
        <v>204</v>
      </c>
      <c r="I652">
        <v>34</v>
      </c>
      <c r="J652">
        <v>6.8550000000000004</v>
      </c>
      <c r="K652">
        <v>33.4</v>
      </c>
      <c r="L652" s="139">
        <v>0</v>
      </c>
      <c r="M652">
        <v>0</v>
      </c>
      <c r="N652">
        <f t="shared" si="70"/>
        <v>33.4</v>
      </c>
      <c r="O652">
        <f t="shared" si="71"/>
        <v>228.95699999999999</v>
      </c>
      <c r="P652" t="str">
        <f t="shared" si="72"/>
        <v>10094108531CME</v>
      </c>
      <c r="Q652" t="str">
        <f t="shared" si="73"/>
        <v>14108531CME</v>
      </c>
      <c r="R652" t="str">
        <f t="shared" si="74"/>
        <v>141085TDCME</v>
      </c>
      <c r="S652" t="str">
        <f t="shared" si="75"/>
        <v>100941085TDCME</v>
      </c>
      <c r="T652" t="str">
        <f t="shared" si="76"/>
        <v>0CME</v>
      </c>
    </row>
    <row r="653" spans="3:20" x14ac:dyDescent="0.2">
      <c r="C653">
        <v>1009</v>
      </c>
      <c r="D653" t="s">
        <v>199</v>
      </c>
      <c r="E653" t="s">
        <v>226</v>
      </c>
      <c r="F653" t="s">
        <v>959</v>
      </c>
      <c r="G653" s="1">
        <v>41085</v>
      </c>
      <c r="H653" t="s">
        <v>202</v>
      </c>
      <c r="I653">
        <v>34</v>
      </c>
      <c r="J653">
        <v>6.9669999999999996</v>
      </c>
      <c r="K653">
        <v>0</v>
      </c>
      <c r="L653" s="139">
        <v>14.35</v>
      </c>
      <c r="M653">
        <v>0</v>
      </c>
      <c r="N653">
        <f t="shared" si="70"/>
        <v>14.35</v>
      </c>
      <c r="O653">
        <f t="shared" si="71"/>
        <v>99.976449999999986</v>
      </c>
      <c r="P653" t="str">
        <f t="shared" si="72"/>
        <v>10094108531VME</v>
      </c>
      <c r="Q653" t="str">
        <f t="shared" si="73"/>
        <v>14108531VME</v>
      </c>
      <c r="R653" t="str">
        <f t="shared" si="74"/>
        <v>141085TDVME</v>
      </c>
      <c r="S653" t="str">
        <f t="shared" si="75"/>
        <v>100941085TDVME</v>
      </c>
      <c r="T653" t="str">
        <f t="shared" si="76"/>
        <v>0VME</v>
      </c>
    </row>
    <row r="654" spans="3:20" x14ac:dyDescent="0.2">
      <c r="C654">
        <v>1009</v>
      </c>
      <c r="D654" t="s">
        <v>199</v>
      </c>
      <c r="E654" t="s">
        <v>226</v>
      </c>
      <c r="F654" t="s">
        <v>960</v>
      </c>
      <c r="G654" s="1">
        <v>41085</v>
      </c>
      <c r="H654" t="s">
        <v>202</v>
      </c>
      <c r="I654">
        <v>34</v>
      </c>
      <c r="J654">
        <v>6.9669999999999996</v>
      </c>
      <c r="K654">
        <v>0</v>
      </c>
      <c r="L654" s="139">
        <v>14.35</v>
      </c>
      <c r="M654">
        <v>0</v>
      </c>
      <c r="N654">
        <f t="shared" si="70"/>
        <v>14.35</v>
      </c>
      <c r="O654">
        <f t="shared" si="71"/>
        <v>99.976449999999986</v>
      </c>
      <c r="P654" t="str">
        <f t="shared" si="72"/>
        <v>10094108531VME</v>
      </c>
      <c r="Q654" t="str">
        <f t="shared" si="73"/>
        <v>14108531VME</v>
      </c>
      <c r="R654" t="str">
        <f t="shared" si="74"/>
        <v>141085TDVME</v>
      </c>
      <c r="S654" t="str">
        <f t="shared" si="75"/>
        <v>100941085TDVME</v>
      </c>
      <c r="T654" t="str">
        <f t="shared" si="76"/>
        <v>0VME</v>
      </c>
    </row>
    <row r="655" spans="3:20" x14ac:dyDescent="0.2">
      <c r="C655">
        <v>1009</v>
      </c>
      <c r="D655" t="s">
        <v>199</v>
      </c>
      <c r="E655" t="s">
        <v>226</v>
      </c>
      <c r="F655" t="s">
        <v>961</v>
      </c>
      <c r="G655" s="1">
        <v>41085</v>
      </c>
      <c r="H655" t="s">
        <v>202</v>
      </c>
      <c r="I655">
        <v>34</v>
      </c>
      <c r="J655">
        <v>6.9669999999999996</v>
      </c>
      <c r="K655">
        <v>0</v>
      </c>
      <c r="L655" s="139">
        <v>14.35</v>
      </c>
      <c r="M655">
        <v>0</v>
      </c>
      <c r="N655">
        <f t="shared" si="70"/>
        <v>14.35</v>
      </c>
      <c r="O655">
        <f t="shared" si="71"/>
        <v>99.976449999999986</v>
      </c>
      <c r="P655" t="str">
        <f t="shared" si="72"/>
        <v>10094108531VME</v>
      </c>
      <c r="Q655" t="str">
        <f t="shared" si="73"/>
        <v>14108531VME</v>
      </c>
      <c r="R655" t="str">
        <f t="shared" si="74"/>
        <v>141085TDVME</v>
      </c>
      <c r="S655" t="str">
        <f t="shared" si="75"/>
        <v>100941085TDVME</v>
      </c>
      <c r="T655" t="str">
        <f t="shared" si="76"/>
        <v>0VME</v>
      </c>
    </row>
    <row r="656" spans="3:20" x14ac:dyDescent="0.2">
      <c r="C656">
        <v>1009</v>
      </c>
      <c r="D656" t="s">
        <v>199</v>
      </c>
      <c r="E656" t="s">
        <v>226</v>
      </c>
      <c r="F656" t="s">
        <v>962</v>
      </c>
      <c r="G656" s="1">
        <v>41085</v>
      </c>
      <c r="H656" t="s">
        <v>202</v>
      </c>
      <c r="I656">
        <v>34</v>
      </c>
      <c r="J656">
        <v>6.9649999999999999</v>
      </c>
      <c r="K656">
        <v>0</v>
      </c>
      <c r="L656" s="139">
        <v>12113.55</v>
      </c>
      <c r="M656">
        <v>0</v>
      </c>
      <c r="N656">
        <f t="shared" si="70"/>
        <v>12113.55</v>
      </c>
      <c r="O656">
        <f t="shared" si="71"/>
        <v>84370.875749999992</v>
      </c>
      <c r="P656" t="str">
        <f t="shared" si="72"/>
        <v>10094108531VME</v>
      </c>
      <c r="Q656" t="str">
        <f t="shared" si="73"/>
        <v>14108531VME</v>
      </c>
      <c r="R656" t="str">
        <f t="shared" si="74"/>
        <v>141085TDVME</v>
      </c>
      <c r="S656" t="str">
        <f t="shared" si="75"/>
        <v>100941085TDVME</v>
      </c>
      <c r="T656" t="str">
        <f t="shared" si="76"/>
        <v>0VME</v>
      </c>
    </row>
    <row r="657" spans="3:20" x14ac:dyDescent="0.2">
      <c r="C657">
        <v>1009</v>
      </c>
      <c r="D657" t="s">
        <v>199</v>
      </c>
      <c r="E657" t="s">
        <v>226</v>
      </c>
      <c r="F657" t="s">
        <v>963</v>
      </c>
      <c r="G657" s="1">
        <v>41085</v>
      </c>
      <c r="H657" t="s">
        <v>202</v>
      </c>
      <c r="I657">
        <v>34</v>
      </c>
      <c r="J657">
        <v>6.9669999999999996</v>
      </c>
      <c r="K657">
        <v>0</v>
      </c>
      <c r="L657" s="139">
        <v>344.44</v>
      </c>
      <c r="M657">
        <v>0</v>
      </c>
      <c r="N657">
        <f t="shared" si="70"/>
        <v>344.44</v>
      </c>
      <c r="O657">
        <f t="shared" si="71"/>
        <v>2399.7134799999999</v>
      </c>
      <c r="P657" t="str">
        <f t="shared" si="72"/>
        <v>10094108531VME</v>
      </c>
      <c r="Q657" t="str">
        <f t="shared" si="73"/>
        <v>14108531VME</v>
      </c>
      <c r="R657" t="str">
        <f t="shared" si="74"/>
        <v>141085TDVME</v>
      </c>
      <c r="S657" t="str">
        <f t="shared" si="75"/>
        <v>100941085TDVME</v>
      </c>
      <c r="T657" t="str">
        <f t="shared" si="76"/>
        <v>0VME</v>
      </c>
    </row>
    <row r="658" spans="3:20" x14ac:dyDescent="0.2">
      <c r="C658">
        <v>1009</v>
      </c>
      <c r="D658" t="s">
        <v>199</v>
      </c>
      <c r="E658" t="s">
        <v>226</v>
      </c>
      <c r="F658" t="s">
        <v>964</v>
      </c>
      <c r="G658" s="1">
        <v>41085</v>
      </c>
      <c r="H658" t="s">
        <v>202</v>
      </c>
      <c r="I658">
        <v>34</v>
      </c>
      <c r="J658">
        <v>6.86</v>
      </c>
      <c r="K658">
        <v>0</v>
      </c>
      <c r="L658" s="139">
        <v>1100</v>
      </c>
      <c r="M658">
        <v>0</v>
      </c>
      <c r="N658">
        <f t="shared" si="70"/>
        <v>1100</v>
      </c>
      <c r="O658">
        <f t="shared" si="71"/>
        <v>7546</v>
      </c>
      <c r="P658" t="str">
        <f t="shared" si="72"/>
        <v>10094108531VME</v>
      </c>
      <c r="Q658" t="str">
        <f t="shared" si="73"/>
        <v>14108531VME</v>
      </c>
      <c r="R658" t="str">
        <f t="shared" si="74"/>
        <v>141085TDVME</v>
      </c>
      <c r="S658" t="str">
        <f t="shared" si="75"/>
        <v>100941085TDVME</v>
      </c>
      <c r="T658" t="str">
        <f t="shared" si="76"/>
        <v>0VME</v>
      </c>
    </row>
    <row r="659" spans="3:20" x14ac:dyDescent="0.2">
      <c r="C659">
        <v>1009</v>
      </c>
      <c r="D659" t="s">
        <v>199</v>
      </c>
      <c r="E659" t="s">
        <v>226</v>
      </c>
      <c r="F659" t="s">
        <v>965</v>
      </c>
      <c r="G659" s="1">
        <v>41085</v>
      </c>
      <c r="H659" t="s">
        <v>204</v>
      </c>
      <c r="I659">
        <v>34</v>
      </c>
      <c r="J659">
        <v>6.86</v>
      </c>
      <c r="K659">
        <v>3644.11</v>
      </c>
      <c r="L659" s="139">
        <v>0</v>
      </c>
      <c r="M659">
        <v>0</v>
      </c>
      <c r="N659">
        <f t="shared" si="70"/>
        <v>3644.11</v>
      </c>
      <c r="O659">
        <f t="shared" si="71"/>
        <v>24998.5946</v>
      </c>
      <c r="P659" t="str">
        <f t="shared" si="72"/>
        <v>10094108531CME</v>
      </c>
      <c r="Q659" t="str">
        <f t="shared" si="73"/>
        <v>14108531CME</v>
      </c>
      <c r="R659" t="str">
        <f t="shared" si="74"/>
        <v>141085TDCME</v>
      </c>
      <c r="S659" t="str">
        <f t="shared" si="75"/>
        <v>100941085TDCME</v>
      </c>
      <c r="T659" t="str">
        <f t="shared" si="76"/>
        <v>0CME</v>
      </c>
    </row>
    <row r="660" spans="3:20" x14ac:dyDescent="0.2">
      <c r="C660">
        <v>1009</v>
      </c>
      <c r="D660" t="s">
        <v>199</v>
      </c>
      <c r="E660" t="s">
        <v>226</v>
      </c>
      <c r="F660" t="s">
        <v>966</v>
      </c>
      <c r="G660" s="1">
        <v>41085</v>
      </c>
      <c r="H660" t="s">
        <v>202</v>
      </c>
      <c r="I660">
        <v>34</v>
      </c>
      <c r="J660">
        <v>6.9649999999999999</v>
      </c>
      <c r="K660">
        <v>0</v>
      </c>
      <c r="L660" s="139">
        <v>36250</v>
      </c>
      <c r="M660">
        <v>0</v>
      </c>
      <c r="N660">
        <f t="shared" si="70"/>
        <v>36250</v>
      </c>
      <c r="O660">
        <f t="shared" si="71"/>
        <v>252481.25</v>
      </c>
      <c r="P660" t="str">
        <f t="shared" si="72"/>
        <v>10094108531VME</v>
      </c>
      <c r="Q660" t="str">
        <f t="shared" si="73"/>
        <v>14108531VME</v>
      </c>
      <c r="R660" t="str">
        <f t="shared" si="74"/>
        <v>141085TDVME</v>
      </c>
      <c r="S660" t="str">
        <f t="shared" si="75"/>
        <v>100941085TDVME</v>
      </c>
      <c r="T660" t="str">
        <f t="shared" si="76"/>
        <v>0VME</v>
      </c>
    </row>
    <row r="661" spans="3:20" x14ac:dyDescent="0.2">
      <c r="C661">
        <v>1009</v>
      </c>
      <c r="D661" t="s">
        <v>199</v>
      </c>
      <c r="E661" t="s">
        <v>226</v>
      </c>
      <c r="F661" t="s">
        <v>967</v>
      </c>
      <c r="G661" s="1">
        <v>41085</v>
      </c>
      <c r="H661" t="s">
        <v>202</v>
      </c>
      <c r="I661">
        <v>34</v>
      </c>
      <c r="J661">
        <v>6.9649999999999999</v>
      </c>
      <c r="K661">
        <v>0</v>
      </c>
      <c r="L661" s="139">
        <v>151.87</v>
      </c>
      <c r="M661">
        <v>0</v>
      </c>
      <c r="N661">
        <f t="shared" si="70"/>
        <v>151.87</v>
      </c>
      <c r="O661">
        <f t="shared" si="71"/>
        <v>1057.7745500000001</v>
      </c>
      <c r="P661" t="str">
        <f t="shared" si="72"/>
        <v>10094108531VME</v>
      </c>
      <c r="Q661" t="str">
        <f t="shared" si="73"/>
        <v>14108531VME</v>
      </c>
      <c r="R661" t="str">
        <f t="shared" si="74"/>
        <v>141085TDVME</v>
      </c>
      <c r="S661" t="str">
        <f t="shared" si="75"/>
        <v>100941085TDVME</v>
      </c>
      <c r="T661" t="str">
        <f t="shared" si="76"/>
        <v>0VME</v>
      </c>
    </row>
    <row r="662" spans="3:20" x14ac:dyDescent="0.2">
      <c r="C662">
        <v>1009</v>
      </c>
      <c r="D662" t="s">
        <v>199</v>
      </c>
      <c r="E662" t="s">
        <v>226</v>
      </c>
      <c r="F662" t="s">
        <v>968</v>
      </c>
      <c r="G662" s="1">
        <v>41085</v>
      </c>
      <c r="H662" t="s">
        <v>202</v>
      </c>
      <c r="I662">
        <v>34</v>
      </c>
      <c r="J662">
        <v>6.9649999999999999</v>
      </c>
      <c r="K662">
        <v>0</v>
      </c>
      <c r="L662" s="139">
        <v>26650.94</v>
      </c>
      <c r="M662">
        <v>0</v>
      </c>
      <c r="N662">
        <f t="shared" si="70"/>
        <v>26650.94</v>
      </c>
      <c r="O662">
        <f t="shared" si="71"/>
        <v>185623.7971</v>
      </c>
      <c r="P662" t="str">
        <f t="shared" si="72"/>
        <v>10094108531VME</v>
      </c>
      <c r="Q662" t="str">
        <f t="shared" si="73"/>
        <v>14108531VME</v>
      </c>
      <c r="R662" t="str">
        <f t="shared" si="74"/>
        <v>141085TDVME</v>
      </c>
      <c r="S662" t="str">
        <f t="shared" si="75"/>
        <v>100941085TDVME</v>
      </c>
      <c r="T662" t="str">
        <f t="shared" si="76"/>
        <v>0VME</v>
      </c>
    </row>
    <row r="663" spans="3:20" x14ac:dyDescent="0.2">
      <c r="C663">
        <v>1009</v>
      </c>
      <c r="D663" t="s">
        <v>199</v>
      </c>
      <c r="E663" t="s">
        <v>226</v>
      </c>
      <c r="F663" t="s">
        <v>969</v>
      </c>
      <c r="G663" s="1">
        <v>41085</v>
      </c>
      <c r="H663" t="s">
        <v>202</v>
      </c>
      <c r="I663">
        <v>34</v>
      </c>
      <c r="J663">
        <v>6.9649999999999999</v>
      </c>
      <c r="K663">
        <v>0</v>
      </c>
      <c r="L663" s="139">
        <v>91.86</v>
      </c>
      <c r="M663">
        <v>0</v>
      </c>
      <c r="N663">
        <f t="shared" si="70"/>
        <v>91.86</v>
      </c>
      <c r="O663">
        <f t="shared" si="71"/>
        <v>639.80489999999998</v>
      </c>
      <c r="P663" t="str">
        <f t="shared" si="72"/>
        <v>10094108531VME</v>
      </c>
      <c r="Q663" t="str">
        <f t="shared" si="73"/>
        <v>14108531VME</v>
      </c>
      <c r="R663" t="str">
        <f t="shared" si="74"/>
        <v>141085TDVME</v>
      </c>
      <c r="S663" t="str">
        <f t="shared" si="75"/>
        <v>100941085TDVME</v>
      </c>
      <c r="T663" t="str">
        <f t="shared" si="76"/>
        <v>0VME</v>
      </c>
    </row>
    <row r="664" spans="3:20" x14ac:dyDescent="0.2">
      <c r="C664">
        <v>1009</v>
      </c>
      <c r="D664" t="s">
        <v>199</v>
      </c>
      <c r="E664" t="s">
        <v>226</v>
      </c>
      <c r="F664" t="s">
        <v>970</v>
      </c>
      <c r="G664" s="1">
        <v>41085</v>
      </c>
      <c r="H664" t="s">
        <v>202</v>
      </c>
      <c r="I664">
        <v>34</v>
      </c>
      <c r="J664">
        <v>6.9669999999999996</v>
      </c>
      <c r="K664">
        <v>0</v>
      </c>
      <c r="L664" s="139">
        <v>280</v>
      </c>
      <c r="M664">
        <v>0</v>
      </c>
      <c r="N664">
        <f t="shared" si="70"/>
        <v>280</v>
      </c>
      <c r="O664">
        <f t="shared" si="71"/>
        <v>1950.76</v>
      </c>
      <c r="P664" t="str">
        <f t="shared" si="72"/>
        <v>10094108531VME</v>
      </c>
      <c r="Q664" t="str">
        <f t="shared" si="73"/>
        <v>14108531VME</v>
      </c>
      <c r="R664" t="str">
        <f t="shared" si="74"/>
        <v>141085TDVME</v>
      </c>
      <c r="S664" t="str">
        <f t="shared" si="75"/>
        <v>100941085TDVME</v>
      </c>
      <c r="T664" t="str">
        <f t="shared" si="76"/>
        <v>0VME</v>
      </c>
    </row>
    <row r="665" spans="3:20" x14ac:dyDescent="0.2">
      <c r="C665">
        <v>1009</v>
      </c>
      <c r="D665" t="s">
        <v>199</v>
      </c>
      <c r="E665" t="s">
        <v>226</v>
      </c>
      <c r="F665" t="s">
        <v>971</v>
      </c>
      <c r="G665" s="1">
        <v>41085</v>
      </c>
      <c r="H665" t="s">
        <v>204</v>
      </c>
      <c r="I665">
        <v>34</v>
      </c>
      <c r="J665">
        <v>6.8550000000000004</v>
      </c>
      <c r="K665">
        <v>10.210000000000001</v>
      </c>
      <c r="L665" s="139">
        <v>0</v>
      </c>
      <c r="M665">
        <v>0</v>
      </c>
      <c r="N665">
        <f t="shared" si="70"/>
        <v>10.210000000000001</v>
      </c>
      <c r="O665">
        <f t="shared" si="71"/>
        <v>69.989550000000008</v>
      </c>
      <c r="P665" t="str">
        <f t="shared" si="72"/>
        <v>10094108531CME</v>
      </c>
      <c r="Q665" t="str">
        <f t="shared" si="73"/>
        <v>14108531CME</v>
      </c>
      <c r="R665" t="str">
        <f t="shared" si="74"/>
        <v>141085TDCME</v>
      </c>
      <c r="S665" t="str">
        <f t="shared" si="75"/>
        <v>100941085TDCME</v>
      </c>
      <c r="T665" t="str">
        <f t="shared" si="76"/>
        <v>0CME</v>
      </c>
    </row>
    <row r="666" spans="3:20" x14ac:dyDescent="0.2">
      <c r="C666">
        <v>1009</v>
      </c>
      <c r="D666" t="s">
        <v>199</v>
      </c>
      <c r="E666" t="s">
        <v>226</v>
      </c>
      <c r="F666" t="s">
        <v>972</v>
      </c>
      <c r="G666" s="1">
        <v>41085</v>
      </c>
      <c r="H666" t="s">
        <v>202</v>
      </c>
      <c r="I666">
        <v>34</v>
      </c>
      <c r="J666">
        <v>6.9649999999999999</v>
      </c>
      <c r="K666">
        <v>0</v>
      </c>
      <c r="L666" s="139">
        <v>60301.51</v>
      </c>
      <c r="M666">
        <v>0</v>
      </c>
      <c r="N666">
        <f t="shared" si="70"/>
        <v>60301.51</v>
      </c>
      <c r="O666">
        <f t="shared" si="71"/>
        <v>420000.01715000003</v>
      </c>
      <c r="P666" t="str">
        <f t="shared" si="72"/>
        <v>10094108531VME</v>
      </c>
      <c r="Q666" t="str">
        <f t="shared" si="73"/>
        <v>14108531VME</v>
      </c>
      <c r="R666" t="str">
        <f t="shared" si="74"/>
        <v>141085TDVME</v>
      </c>
      <c r="S666" t="str">
        <f t="shared" si="75"/>
        <v>100941085TDVME</v>
      </c>
      <c r="T666" t="str">
        <f t="shared" si="76"/>
        <v>0VME</v>
      </c>
    </row>
    <row r="667" spans="3:20" x14ac:dyDescent="0.2">
      <c r="C667">
        <v>1009</v>
      </c>
      <c r="D667" t="s">
        <v>199</v>
      </c>
      <c r="E667" t="s">
        <v>226</v>
      </c>
      <c r="F667" t="s">
        <v>973</v>
      </c>
      <c r="G667" s="1">
        <v>41085</v>
      </c>
      <c r="H667" t="s">
        <v>202</v>
      </c>
      <c r="I667">
        <v>34</v>
      </c>
      <c r="J667">
        <v>6.9669999999999996</v>
      </c>
      <c r="K667">
        <v>0</v>
      </c>
      <c r="L667" s="139">
        <v>60</v>
      </c>
      <c r="M667">
        <v>0</v>
      </c>
      <c r="N667">
        <f t="shared" si="70"/>
        <v>60</v>
      </c>
      <c r="O667">
        <f t="shared" si="71"/>
        <v>418.02</v>
      </c>
      <c r="P667" t="str">
        <f t="shared" si="72"/>
        <v>10094108531VME</v>
      </c>
      <c r="Q667" t="str">
        <f t="shared" si="73"/>
        <v>14108531VME</v>
      </c>
      <c r="R667" t="str">
        <f t="shared" si="74"/>
        <v>141085TDVME</v>
      </c>
      <c r="S667" t="str">
        <f t="shared" si="75"/>
        <v>100941085TDVME</v>
      </c>
      <c r="T667" t="str">
        <f t="shared" si="76"/>
        <v>0VME</v>
      </c>
    </row>
    <row r="668" spans="3:20" x14ac:dyDescent="0.2">
      <c r="C668">
        <v>1009</v>
      </c>
      <c r="D668" t="s">
        <v>199</v>
      </c>
      <c r="E668" t="s">
        <v>226</v>
      </c>
      <c r="F668" t="s">
        <v>974</v>
      </c>
      <c r="G668" s="1">
        <v>41085</v>
      </c>
      <c r="H668" t="s">
        <v>202</v>
      </c>
      <c r="I668">
        <v>34</v>
      </c>
      <c r="J668">
        <v>6.9649999999999999</v>
      </c>
      <c r="K668">
        <v>0</v>
      </c>
      <c r="L668" s="139">
        <v>15000</v>
      </c>
      <c r="M668">
        <v>0</v>
      </c>
      <c r="N668">
        <f t="shared" si="70"/>
        <v>15000</v>
      </c>
      <c r="O668">
        <f t="shared" si="71"/>
        <v>104475</v>
      </c>
      <c r="P668" t="str">
        <f t="shared" si="72"/>
        <v>10094108531VME</v>
      </c>
      <c r="Q668" t="str">
        <f t="shared" si="73"/>
        <v>14108531VME</v>
      </c>
      <c r="R668" t="str">
        <f t="shared" si="74"/>
        <v>141085TDVME</v>
      </c>
      <c r="S668" t="str">
        <f t="shared" si="75"/>
        <v>100941085TDVME</v>
      </c>
      <c r="T668" t="str">
        <f t="shared" si="76"/>
        <v>0VME</v>
      </c>
    </row>
    <row r="669" spans="3:20" x14ac:dyDescent="0.2">
      <c r="C669">
        <v>1009</v>
      </c>
      <c r="D669" t="s">
        <v>199</v>
      </c>
      <c r="E669" t="s">
        <v>226</v>
      </c>
      <c r="F669" t="s">
        <v>975</v>
      </c>
      <c r="G669" s="1">
        <v>41085</v>
      </c>
      <c r="H669" t="s">
        <v>202</v>
      </c>
      <c r="I669">
        <v>34</v>
      </c>
      <c r="J669">
        <v>6.9630000000000001</v>
      </c>
      <c r="K669">
        <v>0</v>
      </c>
      <c r="L669" s="139">
        <v>15829.71</v>
      </c>
      <c r="M669">
        <v>0</v>
      </c>
      <c r="N669">
        <f t="shared" si="70"/>
        <v>15829.71</v>
      </c>
      <c r="O669">
        <f t="shared" si="71"/>
        <v>110222.27072999999</v>
      </c>
      <c r="P669" t="str">
        <f t="shared" si="72"/>
        <v>10094108531VME</v>
      </c>
      <c r="Q669" t="str">
        <f t="shared" si="73"/>
        <v>14108531VME</v>
      </c>
      <c r="R669" t="str">
        <f t="shared" si="74"/>
        <v>141085TDVME</v>
      </c>
      <c r="S669" t="str">
        <f t="shared" si="75"/>
        <v>100941085TDVME</v>
      </c>
      <c r="T669" t="str">
        <f t="shared" si="76"/>
        <v>0VME</v>
      </c>
    </row>
    <row r="670" spans="3:20" x14ac:dyDescent="0.2">
      <c r="C670">
        <v>1009</v>
      </c>
      <c r="D670" t="s">
        <v>199</v>
      </c>
      <c r="E670" t="s">
        <v>226</v>
      </c>
      <c r="F670" t="s">
        <v>976</v>
      </c>
      <c r="G670" s="1">
        <v>41085</v>
      </c>
      <c r="H670" t="s">
        <v>202</v>
      </c>
      <c r="I670">
        <v>34</v>
      </c>
      <c r="J670">
        <v>6.9669999999999996</v>
      </c>
      <c r="K670">
        <v>0</v>
      </c>
      <c r="L670" s="139">
        <v>24.9</v>
      </c>
      <c r="M670">
        <v>0</v>
      </c>
      <c r="N670">
        <f t="shared" si="70"/>
        <v>24.9</v>
      </c>
      <c r="O670">
        <f t="shared" si="71"/>
        <v>173.47829999999999</v>
      </c>
      <c r="P670" t="str">
        <f t="shared" si="72"/>
        <v>10094108531VME</v>
      </c>
      <c r="Q670" t="str">
        <f t="shared" si="73"/>
        <v>14108531VME</v>
      </c>
      <c r="R670" t="str">
        <f t="shared" si="74"/>
        <v>141085TDVME</v>
      </c>
      <c r="S670" t="str">
        <f t="shared" si="75"/>
        <v>100941085TDVME</v>
      </c>
      <c r="T670" t="str">
        <f t="shared" si="76"/>
        <v>0VME</v>
      </c>
    </row>
    <row r="671" spans="3:20" x14ac:dyDescent="0.2">
      <c r="C671">
        <v>1009</v>
      </c>
      <c r="D671" t="s">
        <v>199</v>
      </c>
      <c r="E671" t="s">
        <v>226</v>
      </c>
      <c r="F671" t="s">
        <v>977</v>
      </c>
      <c r="G671" s="1">
        <v>41085</v>
      </c>
      <c r="H671" t="s">
        <v>202</v>
      </c>
      <c r="I671">
        <v>34</v>
      </c>
      <c r="J671">
        <v>6.9649999999999999</v>
      </c>
      <c r="K671">
        <v>0</v>
      </c>
      <c r="L671" s="139">
        <v>26611.22</v>
      </c>
      <c r="M671">
        <v>0</v>
      </c>
      <c r="N671">
        <f t="shared" si="70"/>
        <v>26611.22</v>
      </c>
      <c r="O671">
        <f t="shared" si="71"/>
        <v>185347.14730000001</v>
      </c>
      <c r="P671" t="str">
        <f t="shared" si="72"/>
        <v>10094108531VME</v>
      </c>
      <c r="Q671" t="str">
        <f t="shared" si="73"/>
        <v>14108531VME</v>
      </c>
      <c r="R671" t="str">
        <f t="shared" si="74"/>
        <v>141085TDVME</v>
      </c>
      <c r="S671" t="str">
        <f t="shared" si="75"/>
        <v>100941085TDVME</v>
      </c>
      <c r="T671" t="str">
        <f t="shared" si="76"/>
        <v>0VME</v>
      </c>
    </row>
    <row r="672" spans="3:20" x14ac:dyDescent="0.2">
      <c r="C672">
        <v>1009</v>
      </c>
      <c r="D672" t="s">
        <v>199</v>
      </c>
      <c r="E672" t="s">
        <v>226</v>
      </c>
      <c r="F672" t="s">
        <v>978</v>
      </c>
      <c r="G672" s="1">
        <v>41085</v>
      </c>
      <c r="H672" t="s">
        <v>202</v>
      </c>
      <c r="I672">
        <v>34</v>
      </c>
      <c r="J672">
        <v>6.9649999999999999</v>
      </c>
      <c r="K672">
        <v>0</v>
      </c>
      <c r="L672" s="139">
        <v>91.76</v>
      </c>
      <c r="M672">
        <v>0</v>
      </c>
      <c r="N672">
        <f t="shared" si="70"/>
        <v>91.76</v>
      </c>
      <c r="O672">
        <f t="shared" si="71"/>
        <v>639.10840000000007</v>
      </c>
      <c r="P672" t="str">
        <f t="shared" si="72"/>
        <v>10094108531VME</v>
      </c>
      <c r="Q672" t="str">
        <f t="shared" si="73"/>
        <v>14108531VME</v>
      </c>
      <c r="R672" t="str">
        <f t="shared" si="74"/>
        <v>141085TDVME</v>
      </c>
      <c r="S672" t="str">
        <f t="shared" si="75"/>
        <v>100941085TDVME</v>
      </c>
      <c r="T672" t="str">
        <f t="shared" si="76"/>
        <v>0VME</v>
      </c>
    </row>
    <row r="673" spans="3:20" x14ac:dyDescent="0.2">
      <c r="C673">
        <v>1009</v>
      </c>
      <c r="D673" t="s">
        <v>199</v>
      </c>
      <c r="E673" t="s">
        <v>226</v>
      </c>
      <c r="F673" t="s">
        <v>979</v>
      </c>
      <c r="G673" s="1">
        <v>41085</v>
      </c>
      <c r="H673" t="s">
        <v>204</v>
      </c>
      <c r="I673">
        <v>34</v>
      </c>
      <c r="J673">
        <v>6.86</v>
      </c>
      <c r="K673">
        <v>5000</v>
      </c>
      <c r="L673" s="139">
        <v>0</v>
      </c>
      <c r="M673">
        <v>0</v>
      </c>
      <c r="N673">
        <f t="shared" si="70"/>
        <v>5000</v>
      </c>
      <c r="O673">
        <f t="shared" si="71"/>
        <v>34300</v>
      </c>
      <c r="P673" t="str">
        <f t="shared" si="72"/>
        <v>10094108531CME</v>
      </c>
      <c r="Q673" t="str">
        <f t="shared" si="73"/>
        <v>14108531CME</v>
      </c>
      <c r="R673" t="str">
        <f t="shared" si="74"/>
        <v>141085TDCME</v>
      </c>
      <c r="S673" t="str">
        <f t="shared" si="75"/>
        <v>100941085TDCME</v>
      </c>
      <c r="T673" t="str">
        <f t="shared" si="76"/>
        <v>0CME</v>
      </c>
    </row>
    <row r="674" spans="3:20" x14ac:dyDescent="0.2">
      <c r="C674">
        <v>1009</v>
      </c>
      <c r="D674" t="s">
        <v>199</v>
      </c>
      <c r="E674" t="s">
        <v>226</v>
      </c>
      <c r="F674" t="s">
        <v>980</v>
      </c>
      <c r="G674" s="1">
        <v>41085</v>
      </c>
      <c r="H674" t="s">
        <v>202</v>
      </c>
      <c r="I674">
        <v>34</v>
      </c>
      <c r="J674">
        <v>6.96</v>
      </c>
      <c r="K674">
        <v>0</v>
      </c>
      <c r="L674" s="139">
        <v>6812.33</v>
      </c>
      <c r="M674">
        <v>0</v>
      </c>
      <c r="N674">
        <f t="shared" si="70"/>
        <v>6812.33</v>
      </c>
      <c r="O674">
        <f t="shared" si="71"/>
        <v>47413.816800000001</v>
      </c>
      <c r="P674" t="str">
        <f t="shared" si="72"/>
        <v>10094108531VME</v>
      </c>
      <c r="Q674" t="str">
        <f t="shared" si="73"/>
        <v>14108531VME</v>
      </c>
      <c r="R674" t="str">
        <f t="shared" si="74"/>
        <v>141085TDVME</v>
      </c>
      <c r="S674" t="str">
        <f t="shared" si="75"/>
        <v>100941085TDVME</v>
      </c>
      <c r="T674" t="str">
        <f t="shared" si="76"/>
        <v>0VME</v>
      </c>
    </row>
    <row r="675" spans="3:20" x14ac:dyDescent="0.2">
      <c r="C675">
        <v>1009</v>
      </c>
      <c r="D675" t="s">
        <v>199</v>
      </c>
      <c r="E675" t="s">
        <v>226</v>
      </c>
      <c r="F675" t="s">
        <v>981</v>
      </c>
      <c r="G675" s="1">
        <v>41085</v>
      </c>
      <c r="H675" t="s">
        <v>202</v>
      </c>
      <c r="I675">
        <v>34</v>
      </c>
      <c r="J675">
        <v>6.9649999999999999</v>
      </c>
      <c r="K675">
        <v>0</v>
      </c>
      <c r="L675" s="139">
        <v>26589.88</v>
      </c>
      <c r="M675">
        <v>0</v>
      </c>
      <c r="N675">
        <f t="shared" si="70"/>
        <v>26589.88</v>
      </c>
      <c r="O675">
        <f t="shared" si="71"/>
        <v>185198.51420000001</v>
      </c>
      <c r="P675" t="str">
        <f t="shared" si="72"/>
        <v>10094108531VME</v>
      </c>
      <c r="Q675" t="str">
        <f t="shared" si="73"/>
        <v>14108531VME</v>
      </c>
      <c r="R675" t="str">
        <f t="shared" si="74"/>
        <v>141085TDVME</v>
      </c>
      <c r="S675" t="str">
        <f t="shared" si="75"/>
        <v>100941085TDVME</v>
      </c>
      <c r="T675" t="str">
        <f t="shared" si="76"/>
        <v>0VME</v>
      </c>
    </row>
    <row r="676" spans="3:20" x14ac:dyDescent="0.2">
      <c r="C676">
        <v>1009</v>
      </c>
      <c r="D676" t="s">
        <v>199</v>
      </c>
      <c r="E676" t="s">
        <v>226</v>
      </c>
      <c r="F676" t="s">
        <v>982</v>
      </c>
      <c r="G676" s="1">
        <v>41085</v>
      </c>
      <c r="H676" t="s">
        <v>202</v>
      </c>
      <c r="I676">
        <v>34</v>
      </c>
      <c r="J676">
        <v>6.86</v>
      </c>
      <c r="K676">
        <v>0</v>
      </c>
      <c r="L676" s="139">
        <v>157.88999999999999</v>
      </c>
      <c r="M676">
        <v>0</v>
      </c>
      <c r="N676">
        <f t="shared" si="70"/>
        <v>157.88999999999999</v>
      </c>
      <c r="O676">
        <f t="shared" si="71"/>
        <v>1083.1253999999999</v>
      </c>
      <c r="P676" t="str">
        <f t="shared" si="72"/>
        <v>10094108531VME</v>
      </c>
      <c r="Q676" t="str">
        <f t="shared" si="73"/>
        <v>14108531VME</v>
      </c>
      <c r="R676" t="str">
        <f t="shared" si="74"/>
        <v>141085TDVME</v>
      </c>
      <c r="S676" t="str">
        <f t="shared" si="75"/>
        <v>100941085TDVME</v>
      </c>
      <c r="T676" t="str">
        <f t="shared" si="76"/>
        <v>0VME</v>
      </c>
    </row>
    <row r="677" spans="3:20" x14ac:dyDescent="0.2">
      <c r="C677">
        <v>1009</v>
      </c>
      <c r="D677" t="s">
        <v>199</v>
      </c>
      <c r="E677" t="s">
        <v>226</v>
      </c>
      <c r="F677" t="s">
        <v>983</v>
      </c>
      <c r="G677" s="1">
        <v>41085</v>
      </c>
      <c r="H677" t="s">
        <v>204</v>
      </c>
      <c r="I677">
        <v>34</v>
      </c>
      <c r="J677">
        <v>6.8550000000000004</v>
      </c>
      <c r="K677">
        <v>17.66</v>
      </c>
      <c r="L677" s="139">
        <v>0</v>
      </c>
      <c r="M677">
        <v>0</v>
      </c>
      <c r="N677">
        <f t="shared" si="70"/>
        <v>17.66</v>
      </c>
      <c r="O677">
        <f t="shared" si="71"/>
        <v>121.05930000000001</v>
      </c>
      <c r="P677" t="str">
        <f t="shared" si="72"/>
        <v>10094108531CME</v>
      </c>
      <c r="Q677" t="str">
        <f t="shared" si="73"/>
        <v>14108531CME</v>
      </c>
      <c r="R677" t="str">
        <f t="shared" si="74"/>
        <v>141085TDCME</v>
      </c>
      <c r="S677" t="str">
        <f t="shared" si="75"/>
        <v>100941085TDCME</v>
      </c>
      <c r="T677" t="str">
        <f t="shared" si="76"/>
        <v>0CME</v>
      </c>
    </row>
    <row r="678" spans="3:20" x14ac:dyDescent="0.2">
      <c r="C678">
        <v>1009</v>
      </c>
      <c r="D678" t="s">
        <v>199</v>
      </c>
      <c r="E678" t="s">
        <v>227</v>
      </c>
      <c r="F678" t="s">
        <v>984</v>
      </c>
      <c r="G678" s="1">
        <v>41085</v>
      </c>
      <c r="H678" t="s">
        <v>204</v>
      </c>
      <c r="I678">
        <v>34</v>
      </c>
      <c r="J678">
        <v>6.9595000000000002</v>
      </c>
      <c r="K678">
        <v>1000000</v>
      </c>
      <c r="L678" s="139">
        <v>0</v>
      </c>
      <c r="M678">
        <v>1018</v>
      </c>
      <c r="N678">
        <f t="shared" si="70"/>
        <v>1000000</v>
      </c>
      <c r="O678">
        <f t="shared" si="71"/>
        <v>6959500</v>
      </c>
      <c r="P678" t="str">
        <f t="shared" si="72"/>
        <v>10094108532CME</v>
      </c>
      <c r="Q678" t="str">
        <f t="shared" si="73"/>
        <v>14108532CME</v>
      </c>
      <c r="R678" t="str">
        <f t="shared" si="74"/>
        <v>141085TDCME</v>
      </c>
      <c r="S678" t="str">
        <f t="shared" si="75"/>
        <v>100941085TDCME</v>
      </c>
      <c r="T678" t="str">
        <f t="shared" si="76"/>
        <v>1018CME</v>
      </c>
    </row>
    <row r="679" spans="3:20" x14ac:dyDescent="0.2">
      <c r="C679">
        <v>1009</v>
      </c>
      <c r="D679" t="s">
        <v>199</v>
      </c>
      <c r="E679" t="s">
        <v>200</v>
      </c>
      <c r="F679" t="s">
        <v>985</v>
      </c>
      <c r="G679" s="1">
        <v>41085</v>
      </c>
      <c r="H679" t="s">
        <v>204</v>
      </c>
      <c r="I679">
        <v>34</v>
      </c>
      <c r="J679">
        <v>6.85</v>
      </c>
      <c r="K679">
        <v>83336.28</v>
      </c>
      <c r="L679" s="139">
        <v>0</v>
      </c>
      <c r="M679">
        <v>0</v>
      </c>
      <c r="N679">
        <f t="shared" si="70"/>
        <v>83336.28</v>
      </c>
      <c r="O679">
        <f t="shared" si="71"/>
        <v>570853.51799999992</v>
      </c>
      <c r="P679" t="str">
        <f t="shared" si="72"/>
        <v>10094108530CME</v>
      </c>
      <c r="Q679" t="str">
        <f t="shared" si="73"/>
        <v>14108530CME</v>
      </c>
      <c r="R679" t="str">
        <f t="shared" si="74"/>
        <v>141085TDCME</v>
      </c>
      <c r="S679" t="str">
        <f t="shared" si="75"/>
        <v>100941085TDCME</v>
      </c>
      <c r="T679" t="str">
        <f t="shared" si="76"/>
        <v>0CME</v>
      </c>
    </row>
    <row r="680" spans="3:20" x14ac:dyDescent="0.2">
      <c r="C680">
        <v>1009</v>
      </c>
      <c r="D680" t="s">
        <v>199</v>
      </c>
      <c r="E680" t="s">
        <v>200</v>
      </c>
      <c r="F680" t="s">
        <v>986</v>
      </c>
      <c r="G680" s="1">
        <v>41085</v>
      </c>
      <c r="H680" t="s">
        <v>202</v>
      </c>
      <c r="I680">
        <v>34</v>
      </c>
      <c r="J680">
        <v>6.97</v>
      </c>
      <c r="K680">
        <v>0</v>
      </c>
      <c r="L680" s="139">
        <v>102503.17</v>
      </c>
      <c r="M680">
        <v>0</v>
      </c>
      <c r="N680">
        <f t="shared" si="70"/>
        <v>102503.17</v>
      </c>
      <c r="O680">
        <f t="shared" si="71"/>
        <v>714447.09489999991</v>
      </c>
      <c r="P680" t="str">
        <f t="shared" si="72"/>
        <v>10094108530VME</v>
      </c>
      <c r="Q680" t="str">
        <f t="shared" si="73"/>
        <v>14108530VME</v>
      </c>
      <c r="R680" t="str">
        <f t="shared" si="74"/>
        <v>141085TDVME</v>
      </c>
      <c r="S680" t="str">
        <f t="shared" si="75"/>
        <v>100941085TDVME</v>
      </c>
      <c r="T680" t="str">
        <f t="shared" si="76"/>
        <v>0VME</v>
      </c>
    </row>
    <row r="681" spans="3:20" x14ac:dyDescent="0.2">
      <c r="C681">
        <v>1009</v>
      </c>
      <c r="D681" t="s">
        <v>199</v>
      </c>
      <c r="E681" t="s">
        <v>200</v>
      </c>
      <c r="F681" t="s">
        <v>987</v>
      </c>
      <c r="G681" s="1">
        <v>41085</v>
      </c>
      <c r="H681" t="s">
        <v>204</v>
      </c>
      <c r="I681">
        <v>34</v>
      </c>
      <c r="J681">
        <v>6.86</v>
      </c>
      <c r="K681">
        <v>3498.38</v>
      </c>
      <c r="L681" s="139">
        <v>0</v>
      </c>
      <c r="M681">
        <v>0</v>
      </c>
      <c r="N681">
        <f t="shared" si="70"/>
        <v>3498.38</v>
      </c>
      <c r="O681">
        <f t="shared" si="71"/>
        <v>23998.8868</v>
      </c>
      <c r="P681" t="str">
        <f t="shared" si="72"/>
        <v>10094108530CME</v>
      </c>
      <c r="Q681" t="str">
        <f t="shared" si="73"/>
        <v>14108530CME</v>
      </c>
      <c r="R681" t="str">
        <f t="shared" si="74"/>
        <v>141085TDCME</v>
      </c>
      <c r="S681" t="str">
        <f t="shared" si="75"/>
        <v>100941085TDCME</v>
      </c>
      <c r="T681" t="str">
        <f t="shared" si="76"/>
        <v>0CME</v>
      </c>
    </row>
    <row r="682" spans="3:20" x14ac:dyDescent="0.2">
      <c r="C682">
        <v>1009</v>
      </c>
      <c r="D682" t="s">
        <v>199</v>
      </c>
      <c r="E682" t="s">
        <v>200</v>
      </c>
      <c r="F682" t="s">
        <v>988</v>
      </c>
      <c r="G682" s="1">
        <v>41085</v>
      </c>
      <c r="H682" t="s">
        <v>202</v>
      </c>
      <c r="I682">
        <v>34</v>
      </c>
      <c r="J682">
        <v>6.9669999999999996</v>
      </c>
      <c r="K682">
        <v>0</v>
      </c>
      <c r="L682" s="139">
        <v>3918.68</v>
      </c>
      <c r="M682">
        <v>0</v>
      </c>
      <c r="N682">
        <f t="shared" si="70"/>
        <v>3918.68</v>
      </c>
      <c r="O682">
        <f t="shared" si="71"/>
        <v>27301.443559999996</v>
      </c>
      <c r="P682" t="str">
        <f t="shared" si="72"/>
        <v>10094108530VME</v>
      </c>
      <c r="Q682" t="str">
        <f t="shared" si="73"/>
        <v>14108530VME</v>
      </c>
      <c r="R682" t="str">
        <f t="shared" si="74"/>
        <v>141085TDVME</v>
      </c>
      <c r="S682" t="str">
        <f t="shared" si="75"/>
        <v>100941085TDVME</v>
      </c>
      <c r="T682" t="str">
        <f t="shared" si="76"/>
        <v>0VME</v>
      </c>
    </row>
    <row r="683" spans="3:20" x14ac:dyDescent="0.2">
      <c r="C683">
        <v>1009</v>
      </c>
      <c r="D683" t="s">
        <v>199</v>
      </c>
      <c r="E683" t="s">
        <v>226</v>
      </c>
      <c r="F683" t="s">
        <v>989</v>
      </c>
      <c r="G683" s="1">
        <v>41085</v>
      </c>
      <c r="H683" t="s">
        <v>202</v>
      </c>
      <c r="I683">
        <v>34</v>
      </c>
      <c r="J683">
        <v>6.86</v>
      </c>
      <c r="K683">
        <v>0</v>
      </c>
      <c r="L683" s="139">
        <v>232.4</v>
      </c>
      <c r="M683">
        <v>0</v>
      </c>
      <c r="N683">
        <f t="shared" si="70"/>
        <v>232.4</v>
      </c>
      <c r="O683">
        <f t="shared" si="71"/>
        <v>1594.2640000000001</v>
      </c>
      <c r="P683" t="str">
        <f t="shared" si="72"/>
        <v>10094108531VME</v>
      </c>
      <c r="Q683" t="str">
        <f t="shared" si="73"/>
        <v>14108531VME</v>
      </c>
      <c r="R683" t="str">
        <f t="shared" si="74"/>
        <v>141085TDVME</v>
      </c>
      <c r="S683" t="str">
        <f t="shared" si="75"/>
        <v>100941085TDVME</v>
      </c>
      <c r="T683" t="str">
        <f t="shared" si="76"/>
        <v>0VME</v>
      </c>
    </row>
    <row r="684" spans="3:20" x14ac:dyDescent="0.2">
      <c r="C684">
        <v>1009</v>
      </c>
      <c r="D684" t="s">
        <v>199</v>
      </c>
      <c r="E684" t="s">
        <v>226</v>
      </c>
      <c r="F684" t="s">
        <v>990</v>
      </c>
      <c r="G684" s="1">
        <v>41085</v>
      </c>
      <c r="H684" t="s">
        <v>202</v>
      </c>
      <c r="I684">
        <v>34</v>
      </c>
      <c r="J684">
        <v>6.86</v>
      </c>
      <c r="K684">
        <v>0</v>
      </c>
      <c r="L684" s="139">
        <v>1000</v>
      </c>
      <c r="M684">
        <v>0</v>
      </c>
      <c r="N684">
        <f t="shared" si="70"/>
        <v>1000</v>
      </c>
      <c r="O684">
        <f t="shared" si="71"/>
        <v>6860</v>
      </c>
      <c r="P684" t="str">
        <f t="shared" si="72"/>
        <v>10094108531VME</v>
      </c>
      <c r="Q684" t="str">
        <f t="shared" si="73"/>
        <v>14108531VME</v>
      </c>
      <c r="R684" t="str">
        <f t="shared" si="74"/>
        <v>141085TDVME</v>
      </c>
      <c r="S684" t="str">
        <f t="shared" si="75"/>
        <v>100941085TDVME</v>
      </c>
      <c r="T684" t="str">
        <f t="shared" si="76"/>
        <v>0VME</v>
      </c>
    </row>
    <row r="685" spans="3:20" x14ac:dyDescent="0.2">
      <c r="C685">
        <v>1009</v>
      </c>
      <c r="D685" t="s">
        <v>199</v>
      </c>
      <c r="E685" t="s">
        <v>226</v>
      </c>
      <c r="F685" t="s">
        <v>991</v>
      </c>
      <c r="G685" s="1">
        <v>41085</v>
      </c>
      <c r="H685" t="s">
        <v>204</v>
      </c>
      <c r="I685">
        <v>34</v>
      </c>
      <c r="J685">
        <v>6.86</v>
      </c>
      <c r="K685">
        <v>1569.41</v>
      </c>
      <c r="L685" s="139">
        <v>0</v>
      </c>
      <c r="M685">
        <v>0</v>
      </c>
      <c r="N685">
        <f t="shared" si="70"/>
        <v>1569.41</v>
      </c>
      <c r="O685">
        <f t="shared" si="71"/>
        <v>10766.152600000001</v>
      </c>
      <c r="P685" t="str">
        <f t="shared" si="72"/>
        <v>10094108531CME</v>
      </c>
      <c r="Q685" t="str">
        <f t="shared" si="73"/>
        <v>14108531CME</v>
      </c>
      <c r="R685" t="str">
        <f t="shared" si="74"/>
        <v>141085TDCME</v>
      </c>
      <c r="S685" t="str">
        <f t="shared" si="75"/>
        <v>100941085TDCME</v>
      </c>
      <c r="T685" t="str">
        <f t="shared" si="76"/>
        <v>0CME</v>
      </c>
    </row>
    <row r="686" spans="3:20" x14ac:dyDescent="0.2">
      <c r="C686">
        <v>1009</v>
      </c>
      <c r="D686" t="s">
        <v>199</v>
      </c>
      <c r="E686" t="s">
        <v>226</v>
      </c>
      <c r="F686" t="s">
        <v>992</v>
      </c>
      <c r="G686" s="1">
        <v>41085</v>
      </c>
      <c r="H686" t="s">
        <v>202</v>
      </c>
      <c r="I686">
        <v>34</v>
      </c>
      <c r="J686">
        <v>6.86</v>
      </c>
      <c r="K686">
        <v>0</v>
      </c>
      <c r="L686" s="139">
        <v>4200</v>
      </c>
      <c r="M686">
        <v>0</v>
      </c>
      <c r="N686">
        <f t="shared" si="70"/>
        <v>4200</v>
      </c>
      <c r="O686">
        <f t="shared" si="71"/>
        <v>28812</v>
      </c>
      <c r="P686" t="str">
        <f t="shared" si="72"/>
        <v>10094108531VME</v>
      </c>
      <c r="Q686" t="str">
        <f t="shared" si="73"/>
        <v>14108531VME</v>
      </c>
      <c r="R686" t="str">
        <f t="shared" si="74"/>
        <v>141085TDVME</v>
      </c>
      <c r="S686" t="str">
        <f t="shared" si="75"/>
        <v>100941085TDVME</v>
      </c>
      <c r="T686" t="str">
        <f t="shared" si="76"/>
        <v>0VME</v>
      </c>
    </row>
    <row r="687" spans="3:20" x14ac:dyDescent="0.2">
      <c r="C687">
        <v>1009</v>
      </c>
      <c r="D687" t="s">
        <v>199</v>
      </c>
      <c r="E687" t="s">
        <v>226</v>
      </c>
      <c r="F687" t="s">
        <v>993</v>
      </c>
      <c r="G687" s="1">
        <v>41085</v>
      </c>
      <c r="H687" t="s">
        <v>202</v>
      </c>
      <c r="I687">
        <v>34</v>
      </c>
      <c r="J687">
        <v>6.9619999999999997</v>
      </c>
      <c r="K687">
        <v>0</v>
      </c>
      <c r="L687" s="139">
        <v>22594.9</v>
      </c>
      <c r="M687">
        <v>0</v>
      </c>
      <c r="N687">
        <f t="shared" si="70"/>
        <v>22594.9</v>
      </c>
      <c r="O687">
        <f t="shared" si="71"/>
        <v>157305.69380000001</v>
      </c>
      <c r="P687" t="str">
        <f t="shared" si="72"/>
        <v>10094108531VME</v>
      </c>
      <c r="Q687" t="str">
        <f t="shared" si="73"/>
        <v>14108531VME</v>
      </c>
      <c r="R687" t="str">
        <f t="shared" si="74"/>
        <v>141085TDVME</v>
      </c>
      <c r="S687" t="str">
        <f t="shared" si="75"/>
        <v>100941085TDVME</v>
      </c>
      <c r="T687" t="str">
        <f t="shared" si="76"/>
        <v>0VME</v>
      </c>
    </row>
    <row r="688" spans="3:20" x14ac:dyDescent="0.2">
      <c r="C688">
        <v>1009</v>
      </c>
      <c r="D688" t="s">
        <v>199</v>
      </c>
      <c r="E688" t="s">
        <v>226</v>
      </c>
      <c r="F688" t="s">
        <v>994</v>
      </c>
      <c r="G688" s="1">
        <v>41085</v>
      </c>
      <c r="H688" t="s">
        <v>202</v>
      </c>
      <c r="I688">
        <v>34</v>
      </c>
      <c r="J688">
        <v>6.9619999999999997</v>
      </c>
      <c r="K688">
        <v>0</v>
      </c>
      <c r="L688" s="139">
        <v>60</v>
      </c>
      <c r="M688">
        <v>0</v>
      </c>
      <c r="N688">
        <f t="shared" si="70"/>
        <v>60</v>
      </c>
      <c r="O688">
        <f t="shared" si="71"/>
        <v>417.71999999999997</v>
      </c>
      <c r="P688" t="str">
        <f t="shared" si="72"/>
        <v>10094108531VME</v>
      </c>
      <c r="Q688" t="str">
        <f t="shared" si="73"/>
        <v>14108531VME</v>
      </c>
      <c r="R688" t="str">
        <f t="shared" si="74"/>
        <v>141085TDVME</v>
      </c>
      <c r="S688" t="str">
        <f t="shared" si="75"/>
        <v>100941085TDVME</v>
      </c>
      <c r="T688" t="str">
        <f t="shared" si="76"/>
        <v>0VME</v>
      </c>
    </row>
    <row r="689" spans="3:20" x14ac:dyDescent="0.2">
      <c r="C689">
        <v>1009</v>
      </c>
      <c r="D689" t="s">
        <v>199</v>
      </c>
      <c r="E689" t="s">
        <v>226</v>
      </c>
      <c r="F689" t="s">
        <v>995</v>
      </c>
      <c r="G689" s="1">
        <v>41085</v>
      </c>
      <c r="H689" t="s">
        <v>202</v>
      </c>
      <c r="I689">
        <v>34</v>
      </c>
      <c r="J689">
        <v>6.9640000000000004</v>
      </c>
      <c r="K689">
        <v>0</v>
      </c>
      <c r="L689" s="139">
        <v>5976.14</v>
      </c>
      <c r="M689">
        <v>0</v>
      </c>
      <c r="N689">
        <f t="shared" si="70"/>
        <v>5976.14</v>
      </c>
      <c r="O689">
        <f t="shared" si="71"/>
        <v>41617.838960000008</v>
      </c>
      <c r="P689" t="str">
        <f t="shared" si="72"/>
        <v>10094108531VME</v>
      </c>
      <c r="Q689" t="str">
        <f t="shared" si="73"/>
        <v>14108531VME</v>
      </c>
      <c r="R689" t="str">
        <f t="shared" si="74"/>
        <v>141085TDVME</v>
      </c>
      <c r="S689" t="str">
        <f t="shared" si="75"/>
        <v>100941085TDVME</v>
      </c>
      <c r="T689" t="str">
        <f t="shared" si="76"/>
        <v>0VME</v>
      </c>
    </row>
    <row r="690" spans="3:20" x14ac:dyDescent="0.2">
      <c r="C690">
        <v>1009</v>
      </c>
      <c r="D690" t="s">
        <v>199</v>
      </c>
      <c r="E690" t="s">
        <v>226</v>
      </c>
      <c r="F690" t="s">
        <v>996</v>
      </c>
      <c r="G690" s="1">
        <v>41085</v>
      </c>
      <c r="H690" t="s">
        <v>202</v>
      </c>
      <c r="I690">
        <v>34</v>
      </c>
      <c r="J690">
        <v>6.9640000000000004</v>
      </c>
      <c r="K690">
        <v>0</v>
      </c>
      <c r="L690" s="139">
        <v>15969.53</v>
      </c>
      <c r="M690">
        <v>0</v>
      </c>
      <c r="N690">
        <f t="shared" si="70"/>
        <v>15969.53</v>
      </c>
      <c r="O690">
        <f t="shared" si="71"/>
        <v>111211.80692000002</v>
      </c>
      <c r="P690" t="str">
        <f t="shared" si="72"/>
        <v>10094108531VME</v>
      </c>
      <c r="Q690" t="str">
        <f t="shared" si="73"/>
        <v>14108531VME</v>
      </c>
      <c r="R690" t="str">
        <f t="shared" si="74"/>
        <v>141085TDVME</v>
      </c>
      <c r="S690" t="str">
        <f t="shared" si="75"/>
        <v>100941085TDVME</v>
      </c>
      <c r="T690" t="str">
        <f t="shared" si="76"/>
        <v>0VME</v>
      </c>
    </row>
    <row r="691" spans="3:20" x14ac:dyDescent="0.2">
      <c r="C691">
        <v>1009</v>
      </c>
      <c r="D691" t="s">
        <v>199</v>
      </c>
      <c r="E691" t="s">
        <v>226</v>
      </c>
      <c r="F691" t="s">
        <v>997</v>
      </c>
      <c r="G691" s="1">
        <v>41085</v>
      </c>
      <c r="H691" t="s">
        <v>202</v>
      </c>
      <c r="I691">
        <v>34</v>
      </c>
      <c r="J691">
        <v>6.9649999999999999</v>
      </c>
      <c r="K691">
        <v>0</v>
      </c>
      <c r="L691" s="139">
        <v>54760</v>
      </c>
      <c r="M691">
        <v>0</v>
      </c>
      <c r="N691">
        <f t="shared" si="70"/>
        <v>54760</v>
      </c>
      <c r="O691">
        <f t="shared" si="71"/>
        <v>381403.39999999997</v>
      </c>
      <c r="P691" t="str">
        <f t="shared" si="72"/>
        <v>10094108531VME</v>
      </c>
      <c r="Q691" t="str">
        <f t="shared" si="73"/>
        <v>14108531VME</v>
      </c>
      <c r="R691" t="str">
        <f t="shared" si="74"/>
        <v>141085TDVME</v>
      </c>
      <c r="S691" t="str">
        <f t="shared" si="75"/>
        <v>100941085TDVME</v>
      </c>
      <c r="T691" t="str">
        <f t="shared" si="76"/>
        <v>0VME</v>
      </c>
    </row>
    <row r="692" spans="3:20" x14ac:dyDescent="0.2">
      <c r="C692">
        <v>1009</v>
      </c>
      <c r="D692" t="s">
        <v>199</v>
      </c>
      <c r="E692" t="s">
        <v>226</v>
      </c>
      <c r="F692" t="s">
        <v>998</v>
      </c>
      <c r="G692" s="1">
        <v>41085</v>
      </c>
      <c r="H692" t="s">
        <v>202</v>
      </c>
      <c r="I692">
        <v>34</v>
      </c>
      <c r="J692">
        <v>6.9649999999999999</v>
      </c>
      <c r="K692">
        <v>0</v>
      </c>
      <c r="L692" s="139">
        <v>298.8</v>
      </c>
      <c r="M692">
        <v>0</v>
      </c>
      <c r="N692">
        <f t="shared" si="70"/>
        <v>298.8</v>
      </c>
      <c r="O692">
        <f t="shared" si="71"/>
        <v>2081.1419999999998</v>
      </c>
      <c r="P692" t="str">
        <f t="shared" si="72"/>
        <v>10094108531VME</v>
      </c>
      <c r="Q692" t="str">
        <f t="shared" si="73"/>
        <v>14108531VME</v>
      </c>
      <c r="R692" t="str">
        <f t="shared" si="74"/>
        <v>141085TDVME</v>
      </c>
      <c r="S692" t="str">
        <f t="shared" si="75"/>
        <v>100941085TDVME</v>
      </c>
      <c r="T692" t="str">
        <f t="shared" si="76"/>
        <v>0VME</v>
      </c>
    </row>
    <row r="693" spans="3:20" x14ac:dyDescent="0.2">
      <c r="C693">
        <v>1009</v>
      </c>
      <c r="D693" t="s">
        <v>199</v>
      </c>
      <c r="E693" t="s">
        <v>226</v>
      </c>
      <c r="F693" t="s">
        <v>999</v>
      </c>
      <c r="G693" s="1">
        <v>41085</v>
      </c>
      <c r="H693" t="s">
        <v>202</v>
      </c>
      <c r="I693">
        <v>34</v>
      </c>
      <c r="J693">
        <v>6.9619999999999997</v>
      </c>
      <c r="K693">
        <v>0</v>
      </c>
      <c r="L693" s="139">
        <v>43440</v>
      </c>
      <c r="M693">
        <v>0</v>
      </c>
      <c r="N693">
        <f t="shared" si="70"/>
        <v>43440</v>
      </c>
      <c r="O693">
        <f t="shared" si="71"/>
        <v>302429.27999999997</v>
      </c>
      <c r="P693" t="str">
        <f t="shared" si="72"/>
        <v>10094108531VME</v>
      </c>
      <c r="Q693" t="str">
        <f t="shared" si="73"/>
        <v>14108531VME</v>
      </c>
      <c r="R693" t="str">
        <f t="shared" si="74"/>
        <v>141085TDVME</v>
      </c>
      <c r="S693" t="str">
        <f t="shared" si="75"/>
        <v>100941085TDVME</v>
      </c>
      <c r="T693" t="str">
        <f t="shared" si="76"/>
        <v>0VME</v>
      </c>
    </row>
    <row r="694" spans="3:20" x14ac:dyDescent="0.2">
      <c r="C694">
        <v>1009</v>
      </c>
      <c r="D694" t="s">
        <v>199</v>
      </c>
      <c r="E694" t="s">
        <v>226</v>
      </c>
      <c r="F694" t="s">
        <v>1000</v>
      </c>
      <c r="G694" s="1">
        <v>41085</v>
      </c>
      <c r="H694" t="s">
        <v>202</v>
      </c>
      <c r="I694">
        <v>34</v>
      </c>
      <c r="J694">
        <v>6.9619999999999997</v>
      </c>
      <c r="K694">
        <v>0</v>
      </c>
      <c r="L694" s="139">
        <v>68.44</v>
      </c>
      <c r="M694">
        <v>0</v>
      </c>
      <c r="N694">
        <f t="shared" si="70"/>
        <v>68.44</v>
      </c>
      <c r="O694">
        <f t="shared" si="71"/>
        <v>476.47927999999996</v>
      </c>
      <c r="P694" t="str">
        <f t="shared" si="72"/>
        <v>10094108531VME</v>
      </c>
      <c r="Q694" t="str">
        <f t="shared" si="73"/>
        <v>14108531VME</v>
      </c>
      <c r="R694" t="str">
        <f t="shared" si="74"/>
        <v>141085TDVME</v>
      </c>
      <c r="S694" t="str">
        <f t="shared" si="75"/>
        <v>100941085TDVME</v>
      </c>
      <c r="T694" t="str">
        <f t="shared" si="76"/>
        <v>0VME</v>
      </c>
    </row>
    <row r="695" spans="3:20" x14ac:dyDescent="0.2">
      <c r="C695">
        <v>1009</v>
      </c>
      <c r="D695" t="s">
        <v>199</v>
      </c>
      <c r="E695" t="s">
        <v>226</v>
      </c>
      <c r="F695" t="s">
        <v>1001</v>
      </c>
      <c r="G695" s="1">
        <v>41085</v>
      </c>
      <c r="H695" t="s">
        <v>202</v>
      </c>
      <c r="I695">
        <v>34</v>
      </c>
      <c r="J695">
        <v>6.9619999999999997</v>
      </c>
      <c r="K695">
        <v>0</v>
      </c>
      <c r="L695" s="139">
        <v>14080</v>
      </c>
      <c r="M695">
        <v>0</v>
      </c>
      <c r="N695">
        <f t="shared" si="70"/>
        <v>14080</v>
      </c>
      <c r="O695">
        <f t="shared" si="71"/>
        <v>98024.959999999992</v>
      </c>
      <c r="P695" t="str">
        <f t="shared" si="72"/>
        <v>10094108531VME</v>
      </c>
      <c r="Q695" t="str">
        <f t="shared" si="73"/>
        <v>14108531VME</v>
      </c>
      <c r="R695" t="str">
        <f t="shared" si="74"/>
        <v>141085TDVME</v>
      </c>
      <c r="S695" t="str">
        <f t="shared" si="75"/>
        <v>100941085TDVME</v>
      </c>
      <c r="T695" t="str">
        <f t="shared" si="76"/>
        <v>0VME</v>
      </c>
    </row>
    <row r="696" spans="3:20" x14ac:dyDescent="0.2">
      <c r="C696">
        <v>1009</v>
      </c>
      <c r="D696" t="s">
        <v>199</v>
      </c>
      <c r="E696" t="s">
        <v>226</v>
      </c>
      <c r="F696" t="s">
        <v>1002</v>
      </c>
      <c r="G696" s="1">
        <v>41085</v>
      </c>
      <c r="H696" t="s">
        <v>202</v>
      </c>
      <c r="I696">
        <v>34</v>
      </c>
      <c r="J696">
        <v>6.9619999999999997</v>
      </c>
      <c r="K696">
        <v>0</v>
      </c>
      <c r="L696" s="139">
        <v>60</v>
      </c>
      <c r="M696">
        <v>0</v>
      </c>
      <c r="N696">
        <f t="shared" si="70"/>
        <v>60</v>
      </c>
      <c r="O696">
        <f t="shared" si="71"/>
        <v>417.71999999999997</v>
      </c>
      <c r="P696" t="str">
        <f t="shared" si="72"/>
        <v>10094108531VME</v>
      </c>
      <c r="Q696" t="str">
        <f t="shared" si="73"/>
        <v>14108531VME</v>
      </c>
      <c r="R696" t="str">
        <f t="shared" si="74"/>
        <v>141085TDVME</v>
      </c>
      <c r="S696" t="str">
        <f t="shared" si="75"/>
        <v>100941085TDVME</v>
      </c>
      <c r="T696" t="str">
        <f t="shared" si="76"/>
        <v>0VME</v>
      </c>
    </row>
    <row r="697" spans="3:20" x14ac:dyDescent="0.2">
      <c r="C697">
        <v>1009</v>
      </c>
      <c r="D697" t="s">
        <v>199</v>
      </c>
      <c r="E697" t="s">
        <v>226</v>
      </c>
      <c r="F697" t="s">
        <v>1003</v>
      </c>
      <c r="G697" s="1">
        <v>41085</v>
      </c>
      <c r="H697" t="s">
        <v>202</v>
      </c>
      <c r="I697">
        <v>34</v>
      </c>
      <c r="J697">
        <v>6.9619999999999997</v>
      </c>
      <c r="K697">
        <v>0</v>
      </c>
      <c r="L697" s="139">
        <v>16800</v>
      </c>
      <c r="M697">
        <v>0</v>
      </c>
      <c r="N697">
        <f t="shared" si="70"/>
        <v>16800</v>
      </c>
      <c r="O697">
        <f t="shared" si="71"/>
        <v>116961.59999999999</v>
      </c>
      <c r="P697" t="str">
        <f t="shared" si="72"/>
        <v>10094108531VME</v>
      </c>
      <c r="Q697" t="str">
        <f t="shared" si="73"/>
        <v>14108531VME</v>
      </c>
      <c r="R697" t="str">
        <f t="shared" si="74"/>
        <v>141085TDVME</v>
      </c>
      <c r="S697" t="str">
        <f t="shared" si="75"/>
        <v>100941085TDVME</v>
      </c>
      <c r="T697" t="str">
        <f t="shared" si="76"/>
        <v>0VME</v>
      </c>
    </row>
    <row r="698" spans="3:20" x14ac:dyDescent="0.2">
      <c r="C698">
        <v>1009</v>
      </c>
      <c r="D698" t="s">
        <v>199</v>
      </c>
      <c r="E698" t="s">
        <v>226</v>
      </c>
      <c r="F698" t="s">
        <v>1004</v>
      </c>
      <c r="G698" s="1">
        <v>41085</v>
      </c>
      <c r="H698" t="s">
        <v>202</v>
      </c>
      <c r="I698">
        <v>34</v>
      </c>
      <c r="J698">
        <v>6.9619999999999997</v>
      </c>
      <c r="K698">
        <v>0</v>
      </c>
      <c r="L698" s="139">
        <v>60</v>
      </c>
      <c r="M698">
        <v>0</v>
      </c>
      <c r="N698">
        <f t="shared" si="70"/>
        <v>60</v>
      </c>
      <c r="O698">
        <f t="shared" si="71"/>
        <v>417.71999999999997</v>
      </c>
      <c r="P698" t="str">
        <f t="shared" si="72"/>
        <v>10094108531VME</v>
      </c>
      <c r="Q698" t="str">
        <f t="shared" si="73"/>
        <v>14108531VME</v>
      </c>
      <c r="R698" t="str">
        <f t="shared" si="74"/>
        <v>141085TDVME</v>
      </c>
      <c r="S698" t="str">
        <f t="shared" si="75"/>
        <v>100941085TDVME</v>
      </c>
      <c r="T698" t="str">
        <f t="shared" si="76"/>
        <v>0VME</v>
      </c>
    </row>
    <row r="699" spans="3:20" x14ac:dyDescent="0.2">
      <c r="C699">
        <v>1009</v>
      </c>
      <c r="D699" t="s">
        <v>199</v>
      </c>
      <c r="E699" t="s">
        <v>226</v>
      </c>
      <c r="F699" t="s">
        <v>1005</v>
      </c>
      <c r="G699" s="1">
        <v>41085</v>
      </c>
      <c r="H699" t="s">
        <v>202</v>
      </c>
      <c r="I699">
        <v>34</v>
      </c>
      <c r="J699">
        <v>6.9619999999999997</v>
      </c>
      <c r="K699">
        <v>0</v>
      </c>
      <c r="L699" s="139">
        <v>50088.75</v>
      </c>
      <c r="M699">
        <v>0</v>
      </c>
      <c r="N699">
        <f t="shared" si="70"/>
        <v>50088.75</v>
      </c>
      <c r="O699">
        <f t="shared" si="71"/>
        <v>348717.8775</v>
      </c>
      <c r="P699" t="str">
        <f t="shared" si="72"/>
        <v>10094108531VME</v>
      </c>
      <c r="Q699" t="str">
        <f t="shared" si="73"/>
        <v>14108531VME</v>
      </c>
      <c r="R699" t="str">
        <f t="shared" si="74"/>
        <v>141085TDVME</v>
      </c>
      <c r="S699" t="str">
        <f t="shared" si="75"/>
        <v>100941085TDVME</v>
      </c>
      <c r="T699" t="str">
        <f t="shared" si="76"/>
        <v>0VME</v>
      </c>
    </row>
    <row r="700" spans="3:20" x14ac:dyDescent="0.2">
      <c r="C700">
        <v>1009</v>
      </c>
      <c r="D700" t="s">
        <v>199</v>
      </c>
      <c r="E700" t="s">
        <v>226</v>
      </c>
      <c r="F700" t="s">
        <v>1006</v>
      </c>
      <c r="G700" s="1">
        <v>41085</v>
      </c>
      <c r="H700" t="s">
        <v>202</v>
      </c>
      <c r="I700">
        <v>34</v>
      </c>
      <c r="J700">
        <v>6.9619999999999997</v>
      </c>
      <c r="K700">
        <v>0</v>
      </c>
      <c r="L700" s="139">
        <v>75.09</v>
      </c>
      <c r="M700">
        <v>0</v>
      </c>
      <c r="N700">
        <f t="shared" si="70"/>
        <v>75.09</v>
      </c>
      <c r="O700">
        <f t="shared" si="71"/>
        <v>522.77657999999997</v>
      </c>
      <c r="P700" t="str">
        <f t="shared" si="72"/>
        <v>10094108531VME</v>
      </c>
      <c r="Q700" t="str">
        <f t="shared" si="73"/>
        <v>14108531VME</v>
      </c>
      <c r="R700" t="str">
        <f t="shared" si="74"/>
        <v>141085TDVME</v>
      </c>
      <c r="S700" t="str">
        <f t="shared" si="75"/>
        <v>100941085TDVME</v>
      </c>
      <c r="T700" t="str">
        <f t="shared" si="76"/>
        <v>0VME</v>
      </c>
    </row>
    <row r="701" spans="3:20" x14ac:dyDescent="0.2">
      <c r="C701">
        <v>1009</v>
      </c>
      <c r="D701" t="s">
        <v>199</v>
      </c>
      <c r="E701" t="s">
        <v>226</v>
      </c>
      <c r="F701" t="s">
        <v>1007</v>
      </c>
      <c r="G701" s="1">
        <v>41085</v>
      </c>
      <c r="H701" t="s">
        <v>202</v>
      </c>
      <c r="I701">
        <v>34</v>
      </c>
      <c r="J701">
        <v>6.9619999999999997</v>
      </c>
      <c r="K701">
        <v>0</v>
      </c>
      <c r="L701" s="139">
        <v>18000</v>
      </c>
      <c r="M701">
        <v>0</v>
      </c>
      <c r="N701">
        <f t="shared" si="70"/>
        <v>18000</v>
      </c>
      <c r="O701">
        <f t="shared" si="71"/>
        <v>125316</v>
      </c>
      <c r="P701" t="str">
        <f t="shared" si="72"/>
        <v>10094108531VME</v>
      </c>
      <c r="Q701" t="str">
        <f t="shared" si="73"/>
        <v>14108531VME</v>
      </c>
      <c r="R701" t="str">
        <f t="shared" si="74"/>
        <v>141085TDVME</v>
      </c>
      <c r="S701" t="str">
        <f t="shared" si="75"/>
        <v>100941085TDVME</v>
      </c>
      <c r="T701" t="str">
        <f t="shared" si="76"/>
        <v>0VME</v>
      </c>
    </row>
    <row r="702" spans="3:20" x14ac:dyDescent="0.2">
      <c r="C702">
        <v>1009</v>
      </c>
      <c r="D702" t="s">
        <v>199</v>
      </c>
      <c r="E702" t="s">
        <v>226</v>
      </c>
      <c r="F702" t="s">
        <v>1008</v>
      </c>
      <c r="G702" s="1">
        <v>41085</v>
      </c>
      <c r="H702" t="s">
        <v>202</v>
      </c>
      <c r="I702">
        <v>34</v>
      </c>
      <c r="J702">
        <v>6.9619999999999997</v>
      </c>
      <c r="K702">
        <v>0</v>
      </c>
      <c r="L702" s="139">
        <v>60</v>
      </c>
      <c r="M702">
        <v>0</v>
      </c>
      <c r="N702">
        <f t="shared" si="70"/>
        <v>60</v>
      </c>
      <c r="O702">
        <f t="shared" si="71"/>
        <v>417.71999999999997</v>
      </c>
      <c r="P702" t="str">
        <f t="shared" si="72"/>
        <v>10094108531VME</v>
      </c>
      <c r="Q702" t="str">
        <f t="shared" si="73"/>
        <v>14108531VME</v>
      </c>
      <c r="R702" t="str">
        <f t="shared" si="74"/>
        <v>141085TDVME</v>
      </c>
      <c r="S702" t="str">
        <f t="shared" si="75"/>
        <v>100941085TDVME</v>
      </c>
      <c r="T702" t="str">
        <f t="shared" si="76"/>
        <v>0VME</v>
      </c>
    </row>
    <row r="703" spans="3:20" x14ac:dyDescent="0.2">
      <c r="C703">
        <v>1009</v>
      </c>
      <c r="D703" t="s">
        <v>199</v>
      </c>
      <c r="E703" t="s">
        <v>226</v>
      </c>
      <c r="F703" t="s">
        <v>1009</v>
      </c>
      <c r="G703" s="1">
        <v>41085</v>
      </c>
      <c r="H703" t="s">
        <v>202</v>
      </c>
      <c r="I703">
        <v>34</v>
      </c>
      <c r="J703">
        <v>6.9649999999999999</v>
      </c>
      <c r="K703">
        <v>0</v>
      </c>
      <c r="L703" s="139">
        <v>3312.8</v>
      </c>
      <c r="M703">
        <v>0</v>
      </c>
      <c r="N703">
        <f t="shared" si="70"/>
        <v>3312.8</v>
      </c>
      <c r="O703">
        <f t="shared" si="71"/>
        <v>23073.652000000002</v>
      </c>
      <c r="P703" t="str">
        <f t="shared" si="72"/>
        <v>10094108531VME</v>
      </c>
      <c r="Q703" t="str">
        <f t="shared" si="73"/>
        <v>14108531VME</v>
      </c>
      <c r="R703" t="str">
        <f t="shared" si="74"/>
        <v>141085TDVME</v>
      </c>
      <c r="S703" t="str">
        <f t="shared" si="75"/>
        <v>100941085TDVME</v>
      </c>
      <c r="T703" t="str">
        <f t="shared" si="76"/>
        <v>0VME</v>
      </c>
    </row>
    <row r="704" spans="3:20" x14ac:dyDescent="0.2">
      <c r="C704">
        <v>1009</v>
      </c>
      <c r="D704" t="s">
        <v>199</v>
      </c>
      <c r="E704" t="s">
        <v>226</v>
      </c>
      <c r="F704" t="s">
        <v>1010</v>
      </c>
      <c r="G704" s="1">
        <v>41085</v>
      </c>
      <c r="H704" t="s">
        <v>202</v>
      </c>
      <c r="I704">
        <v>34</v>
      </c>
      <c r="J704">
        <v>6.9669999999999996</v>
      </c>
      <c r="K704">
        <v>0</v>
      </c>
      <c r="L704" s="139">
        <v>0.02</v>
      </c>
      <c r="M704">
        <v>0</v>
      </c>
      <c r="N704">
        <f t="shared" si="70"/>
        <v>0.02</v>
      </c>
      <c r="O704">
        <f t="shared" si="71"/>
        <v>0.13933999999999999</v>
      </c>
      <c r="P704" t="str">
        <f t="shared" si="72"/>
        <v>10094108531VME</v>
      </c>
      <c r="Q704" t="str">
        <f t="shared" si="73"/>
        <v>14108531VME</v>
      </c>
      <c r="R704" t="str">
        <f t="shared" si="74"/>
        <v>141085TDVME</v>
      </c>
      <c r="S704" t="str">
        <f t="shared" si="75"/>
        <v>100941085TDVME</v>
      </c>
      <c r="T704" t="str">
        <f t="shared" si="76"/>
        <v>0VME</v>
      </c>
    </row>
    <row r="705" spans="3:20" x14ac:dyDescent="0.2">
      <c r="C705">
        <v>1009</v>
      </c>
      <c r="D705" t="s">
        <v>199</v>
      </c>
      <c r="E705" t="s">
        <v>226</v>
      </c>
      <c r="F705" t="s">
        <v>1011</v>
      </c>
      <c r="G705" s="1">
        <v>41085</v>
      </c>
      <c r="H705" t="s">
        <v>202</v>
      </c>
      <c r="I705">
        <v>34</v>
      </c>
      <c r="J705">
        <v>6.9669999999999996</v>
      </c>
      <c r="K705">
        <v>0</v>
      </c>
      <c r="L705" s="139">
        <v>0.06</v>
      </c>
      <c r="M705">
        <v>0</v>
      </c>
      <c r="N705">
        <f t="shared" si="70"/>
        <v>0.06</v>
      </c>
      <c r="O705">
        <f t="shared" si="71"/>
        <v>0.41801999999999995</v>
      </c>
      <c r="P705" t="str">
        <f t="shared" si="72"/>
        <v>10094108531VME</v>
      </c>
      <c r="Q705" t="str">
        <f t="shared" si="73"/>
        <v>14108531VME</v>
      </c>
      <c r="R705" t="str">
        <f t="shared" si="74"/>
        <v>141085TDVME</v>
      </c>
      <c r="S705" t="str">
        <f t="shared" si="75"/>
        <v>100941085TDVME</v>
      </c>
      <c r="T705" t="str">
        <f t="shared" si="76"/>
        <v>0VME</v>
      </c>
    </row>
    <row r="706" spans="3:20" x14ac:dyDescent="0.2">
      <c r="C706">
        <v>1009</v>
      </c>
      <c r="D706" t="s">
        <v>199</v>
      </c>
      <c r="E706" t="s">
        <v>226</v>
      </c>
      <c r="F706" t="s">
        <v>1012</v>
      </c>
      <c r="G706" s="1">
        <v>41085</v>
      </c>
      <c r="H706" t="s">
        <v>202</v>
      </c>
      <c r="I706">
        <v>34</v>
      </c>
      <c r="J706">
        <v>6.9669999999999996</v>
      </c>
      <c r="K706">
        <v>0</v>
      </c>
      <c r="L706" s="139">
        <v>34</v>
      </c>
      <c r="M706">
        <v>0</v>
      </c>
      <c r="N706">
        <f t="shared" si="70"/>
        <v>34</v>
      </c>
      <c r="O706">
        <f t="shared" si="71"/>
        <v>236.87799999999999</v>
      </c>
      <c r="P706" t="str">
        <f t="shared" si="72"/>
        <v>10094108531VME</v>
      </c>
      <c r="Q706" t="str">
        <f t="shared" si="73"/>
        <v>14108531VME</v>
      </c>
      <c r="R706" t="str">
        <f t="shared" si="74"/>
        <v>141085TDVME</v>
      </c>
      <c r="S706" t="str">
        <f t="shared" si="75"/>
        <v>100941085TDVME</v>
      </c>
      <c r="T706" t="str">
        <f t="shared" si="76"/>
        <v>0VME</v>
      </c>
    </row>
    <row r="707" spans="3:20" x14ac:dyDescent="0.2">
      <c r="C707">
        <v>1009</v>
      </c>
      <c r="D707" t="s">
        <v>199</v>
      </c>
      <c r="E707" t="s">
        <v>226</v>
      </c>
      <c r="F707" t="s">
        <v>1013</v>
      </c>
      <c r="G707" s="1">
        <v>41085</v>
      </c>
      <c r="H707" t="s">
        <v>204</v>
      </c>
      <c r="I707">
        <v>34</v>
      </c>
      <c r="J707">
        <v>6.8550000000000004</v>
      </c>
      <c r="K707">
        <v>72.94</v>
      </c>
      <c r="L707" s="139">
        <v>0</v>
      </c>
      <c r="M707">
        <v>0</v>
      </c>
      <c r="N707">
        <f t="shared" si="70"/>
        <v>72.94</v>
      </c>
      <c r="O707">
        <f t="shared" si="71"/>
        <v>500.00370000000004</v>
      </c>
      <c r="P707" t="str">
        <f t="shared" si="72"/>
        <v>10094108531CME</v>
      </c>
      <c r="Q707" t="str">
        <f t="shared" si="73"/>
        <v>14108531CME</v>
      </c>
      <c r="R707" t="str">
        <f t="shared" si="74"/>
        <v>141085TDCME</v>
      </c>
      <c r="S707" t="str">
        <f t="shared" si="75"/>
        <v>100941085TDCME</v>
      </c>
      <c r="T707" t="str">
        <f t="shared" si="76"/>
        <v>0CME</v>
      </c>
    </row>
    <row r="708" spans="3:20" x14ac:dyDescent="0.2">
      <c r="C708">
        <v>1009</v>
      </c>
      <c r="D708" t="s">
        <v>199</v>
      </c>
      <c r="E708" t="s">
        <v>226</v>
      </c>
      <c r="F708" t="s">
        <v>1014</v>
      </c>
      <c r="G708" s="1">
        <v>41085</v>
      </c>
      <c r="H708" t="s">
        <v>204</v>
      </c>
      <c r="I708">
        <v>34</v>
      </c>
      <c r="J708">
        <v>6.86</v>
      </c>
      <c r="K708">
        <v>5208.3100000000004</v>
      </c>
      <c r="L708" s="139">
        <v>0</v>
      </c>
      <c r="M708">
        <v>0</v>
      </c>
      <c r="N708">
        <f t="shared" si="70"/>
        <v>5208.3100000000004</v>
      </c>
      <c r="O708">
        <f t="shared" si="71"/>
        <v>35729.006600000008</v>
      </c>
      <c r="P708" t="str">
        <f t="shared" si="72"/>
        <v>10094108531CME</v>
      </c>
      <c r="Q708" t="str">
        <f t="shared" si="73"/>
        <v>14108531CME</v>
      </c>
      <c r="R708" t="str">
        <f t="shared" si="74"/>
        <v>141085TDCME</v>
      </c>
      <c r="S708" t="str">
        <f t="shared" si="75"/>
        <v>100941085TDCME</v>
      </c>
      <c r="T708" t="str">
        <f t="shared" si="76"/>
        <v>0CME</v>
      </c>
    </row>
    <row r="709" spans="3:20" x14ac:dyDescent="0.2">
      <c r="C709">
        <v>1009</v>
      </c>
      <c r="D709" t="s">
        <v>199</v>
      </c>
      <c r="E709" t="s">
        <v>226</v>
      </c>
      <c r="F709" t="s">
        <v>1015</v>
      </c>
      <c r="G709" s="1">
        <v>41085</v>
      </c>
      <c r="H709" t="s">
        <v>204</v>
      </c>
      <c r="I709">
        <v>34</v>
      </c>
      <c r="J709">
        <v>6.86</v>
      </c>
      <c r="K709">
        <v>442.67</v>
      </c>
      <c r="L709" s="139">
        <v>0</v>
      </c>
      <c r="M709">
        <v>0</v>
      </c>
      <c r="N709">
        <f t="shared" si="70"/>
        <v>442.67</v>
      </c>
      <c r="O709">
        <f t="shared" si="71"/>
        <v>3036.7162000000003</v>
      </c>
      <c r="P709" t="str">
        <f t="shared" si="72"/>
        <v>10094108531CME</v>
      </c>
      <c r="Q709" t="str">
        <f t="shared" si="73"/>
        <v>14108531CME</v>
      </c>
      <c r="R709" t="str">
        <f t="shared" si="74"/>
        <v>141085TDCME</v>
      </c>
      <c r="S709" t="str">
        <f t="shared" si="75"/>
        <v>100941085TDCME</v>
      </c>
      <c r="T709" t="str">
        <f t="shared" si="76"/>
        <v>0CME</v>
      </c>
    </row>
    <row r="710" spans="3:20" x14ac:dyDescent="0.2">
      <c r="C710">
        <v>1009</v>
      </c>
      <c r="D710" t="s">
        <v>199</v>
      </c>
      <c r="E710" t="s">
        <v>226</v>
      </c>
      <c r="F710" t="s">
        <v>1016</v>
      </c>
      <c r="G710" s="1">
        <v>41085</v>
      </c>
      <c r="H710" t="s">
        <v>202</v>
      </c>
      <c r="I710">
        <v>34</v>
      </c>
      <c r="J710">
        <v>6.9669999999999996</v>
      </c>
      <c r="K710">
        <v>0</v>
      </c>
      <c r="L710" s="139">
        <v>58.02</v>
      </c>
      <c r="M710">
        <v>0</v>
      </c>
      <c r="N710">
        <f t="shared" si="70"/>
        <v>58.02</v>
      </c>
      <c r="O710">
        <f t="shared" si="71"/>
        <v>404.22534000000002</v>
      </c>
      <c r="P710" t="str">
        <f t="shared" si="72"/>
        <v>10094108531VME</v>
      </c>
      <c r="Q710" t="str">
        <f t="shared" si="73"/>
        <v>14108531VME</v>
      </c>
      <c r="R710" t="str">
        <f t="shared" si="74"/>
        <v>141085TDVME</v>
      </c>
      <c r="S710" t="str">
        <f t="shared" si="75"/>
        <v>100941085TDVME</v>
      </c>
      <c r="T710" t="str">
        <f t="shared" si="76"/>
        <v>0VME</v>
      </c>
    </row>
    <row r="711" spans="3:20" x14ac:dyDescent="0.2">
      <c r="C711">
        <v>1009</v>
      </c>
      <c r="D711" t="s">
        <v>199</v>
      </c>
      <c r="E711" t="s">
        <v>226</v>
      </c>
      <c r="F711" t="s">
        <v>1017</v>
      </c>
      <c r="G711" s="1">
        <v>41085</v>
      </c>
      <c r="H711" t="s">
        <v>202</v>
      </c>
      <c r="I711">
        <v>34</v>
      </c>
      <c r="J711">
        <v>6.9669999999999996</v>
      </c>
      <c r="K711">
        <v>0</v>
      </c>
      <c r="L711" s="139">
        <v>0.97</v>
      </c>
      <c r="M711">
        <v>0</v>
      </c>
      <c r="N711">
        <f t="shared" si="70"/>
        <v>0.97</v>
      </c>
      <c r="O711">
        <f t="shared" si="71"/>
        <v>6.7579899999999995</v>
      </c>
      <c r="P711" t="str">
        <f t="shared" si="72"/>
        <v>10094108531VME</v>
      </c>
      <c r="Q711" t="str">
        <f t="shared" si="73"/>
        <v>14108531VME</v>
      </c>
      <c r="R711" t="str">
        <f t="shared" si="74"/>
        <v>141085TDVME</v>
      </c>
      <c r="S711" t="str">
        <f t="shared" si="75"/>
        <v>100941085TDVME</v>
      </c>
      <c r="T711" t="str">
        <f t="shared" si="76"/>
        <v>0VME</v>
      </c>
    </row>
    <row r="712" spans="3:20" x14ac:dyDescent="0.2">
      <c r="C712">
        <v>1009</v>
      </c>
      <c r="D712" t="s">
        <v>199</v>
      </c>
      <c r="E712" t="s">
        <v>226</v>
      </c>
      <c r="F712" t="s">
        <v>1018</v>
      </c>
      <c r="G712" s="1">
        <v>41085</v>
      </c>
      <c r="H712" t="s">
        <v>202</v>
      </c>
      <c r="I712">
        <v>34</v>
      </c>
      <c r="J712">
        <v>6.9669999999999996</v>
      </c>
      <c r="K712">
        <v>0</v>
      </c>
      <c r="L712" s="139">
        <v>45.21</v>
      </c>
      <c r="M712">
        <v>0</v>
      </c>
      <c r="N712">
        <f t="shared" ref="N712:N775" si="77">+L712+K712</f>
        <v>45.21</v>
      </c>
      <c r="O712">
        <f t="shared" ref="O712:O775" si="78">+N712*J712</f>
        <v>314.97807</v>
      </c>
      <c r="P712" t="str">
        <f t="shared" ref="P712:P775" si="79">+C712&amp;G712&amp;E712&amp;H712</f>
        <v>10094108531VME</v>
      </c>
      <c r="Q712" t="str">
        <f t="shared" ref="Q712:Q775" si="80">IF(C712=10001,"4"&amp;G712&amp;E712&amp;H712,LEFT(C712,1)&amp;G712&amp;E712&amp;H712)</f>
        <v>14108531VME</v>
      </c>
      <c r="R712" t="str">
        <f t="shared" ref="R712:R775" si="81">+LEFT(C712,1)&amp;G712&amp;IF(OR(E712="30",E712="31",E712="32"),"TD","")&amp;H712</f>
        <v>141085TDVME</v>
      </c>
      <c r="S712" t="str">
        <f t="shared" ref="S712:S775" si="82">C712&amp;G712&amp;IF(OR(E712="30",E712="31",E712="32"),"TD","")&amp;H712</f>
        <v>100941085TDVME</v>
      </c>
      <c r="T712" t="str">
        <f t="shared" ref="T712:T775" si="83">M712&amp;H712</f>
        <v>0VME</v>
      </c>
    </row>
    <row r="713" spans="3:20" x14ac:dyDescent="0.2">
      <c r="C713">
        <v>1009</v>
      </c>
      <c r="D713" t="s">
        <v>199</v>
      </c>
      <c r="E713" t="s">
        <v>226</v>
      </c>
      <c r="F713" t="s">
        <v>1019</v>
      </c>
      <c r="G713" s="1">
        <v>41085</v>
      </c>
      <c r="H713" t="s">
        <v>202</v>
      </c>
      <c r="I713">
        <v>34</v>
      </c>
      <c r="J713">
        <v>6.9669999999999996</v>
      </c>
      <c r="K713">
        <v>0</v>
      </c>
      <c r="L713" s="139">
        <v>250</v>
      </c>
      <c r="M713">
        <v>0</v>
      </c>
      <c r="N713">
        <f t="shared" si="77"/>
        <v>250</v>
      </c>
      <c r="O713">
        <f t="shared" si="78"/>
        <v>1741.75</v>
      </c>
      <c r="P713" t="str">
        <f t="shared" si="79"/>
        <v>10094108531VME</v>
      </c>
      <c r="Q713" t="str">
        <f t="shared" si="80"/>
        <v>14108531VME</v>
      </c>
      <c r="R713" t="str">
        <f t="shared" si="81"/>
        <v>141085TDVME</v>
      </c>
      <c r="S713" t="str">
        <f t="shared" si="82"/>
        <v>100941085TDVME</v>
      </c>
      <c r="T713" t="str">
        <f t="shared" si="83"/>
        <v>0VME</v>
      </c>
    </row>
    <row r="714" spans="3:20" x14ac:dyDescent="0.2">
      <c r="C714">
        <v>1009</v>
      </c>
      <c r="D714" t="s">
        <v>199</v>
      </c>
      <c r="E714" t="s">
        <v>200</v>
      </c>
      <c r="F714" t="s">
        <v>1020</v>
      </c>
      <c r="G714" s="1">
        <v>41085</v>
      </c>
      <c r="H714" t="s">
        <v>204</v>
      </c>
      <c r="I714">
        <v>34</v>
      </c>
      <c r="J714">
        <v>6.85</v>
      </c>
      <c r="K714">
        <v>3472.57</v>
      </c>
      <c r="L714" s="139">
        <v>0</v>
      </c>
      <c r="M714">
        <v>0</v>
      </c>
      <c r="N714">
        <f t="shared" si="77"/>
        <v>3472.57</v>
      </c>
      <c r="O714">
        <f t="shared" si="78"/>
        <v>23787.104500000001</v>
      </c>
      <c r="P714" t="str">
        <f t="shared" si="79"/>
        <v>10094108530CME</v>
      </c>
      <c r="Q714" t="str">
        <f t="shared" si="80"/>
        <v>14108530CME</v>
      </c>
      <c r="R714" t="str">
        <f t="shared" si="81"/>
        <v>141085TDCME</v>
      </c>
      <c r="S714" t="str">
        <f t="shared" si="82"/>
        <v>100941085TDCME</v>
      </c>
      <c r="T714" t="str">
        <f t="shared" si="83"/>
        <v>0CME</v>
      </c>
    </row>
    <row r="715" spans="3:20" x14ac:dyDescent="0.2">
      <c r="C715">
        <v>1009</v>
      </c>
      <c r="D715" t="s">
        <v>199</v>
      </c>
      <c r="E715" t="s">
        <v>200</v>
      </c>
      <c r="F715" t="s">
        <v>1021</v>
      </c>
      <c r="G715" s="1">
        <v>41085</v>
      </c>
      <c r="H715" t="s">
        <v>202</v>
      </c>
      <c r="I715">
        <v>34</v>
      </c>
      <c r="J715">
        <v>6.97</v>
      </c>
      <c r="K715">
        <v>0</v>
      </c>
      <c r="L715" s="139">
        <v>937.61</v>
      </c>
      <c r="M715">
        <v>0</v>
      </c>
      <c r="N715">
        <f t="shared" si="77"/>
        <v>937.61</v>
      </c>
      <c r="O715">
        <f t="shared" si="78"/>
        <v>6535.1417000000001</v>
      </c>
      <c r="P715" t="str">
        <f t="shared" si="79"/>
        <v>10094108530VME</v>
      </c>
      <c r="Q715" t="str">
        <f t="shared" si="80"/>
        <v>14108530VME</v>
      </c>
      <c r="R715" t="str">
        <f t="shared" si="81"/>
        <v>141085TDVME</v>
      </c>
      <c r="S715" t="str">
        <f t="shared" si="82"/>
        <v>100941085TDVME</v>
      </c>
      <c r="T715" t="str">
        <f t="shared" si="83"/>
        <v>0VME</v>
      </c>
    </row>
    <row r="716" spans="3:20" x14ac:dyDescent="0.2">
      <c r="C716">
        <v>1009</v>
      </c>
      <c r="D716" t="s">
        <v>199</v>
      </c>
      <c r="E716" t="s">
        <v>200</v>
      </c>
      <c r="F716" t="s">
        <v>1022</v>
      </c>
      <c r="G716" s="1">
        <v>41085</v>
      </c>
      <c r="H716" t="s">
        <v>202</v>
      </c>
      <c r="I716">
        <v>34</v>
      </c>
      <c r="J716">
        <v>6.9669999999999996</v>
      </c>
      <c r="K716">
        <v>0</v>
      </c>
      <c r="L716" s="139">
        <v>169.35</v>
      </c>
      <c r="M716">
        <v>0</v>
      </c>
      <c r="N716">
        <f t="shared" si="77"/>
        <v>169.35</v>
      </c>
      <c r="O716">
        <f t="shared" si="78"/>
        <v>1179.8614499999999</v>
      </c>
      <c r="P716" t="str">
        <f t="shared" si="79"/>
        <v>10094108530VME</v>
      </c>
      <c r="Q716" t="str">
        <f t="shared" si="80"/>
        <v>14108530VME</v>
      </c>
      <c r="R716" t="str">
        <f t="shared" si="81"/>
        <v>141085TDVME</v>
      </c>
      <c r="S716" t="str">
        <f t="shared" si="82"/>
        <v>100941085TDVME</v>
      </c>
      <c r="T716" t="str">
        <f t="shared" si="83"/>
        <v>0VME</v>
      </c>
    </row>
    <row r="717" spans="3:20" x14ac:dyDescent="0.2">
      <c r="C717">
        <v>1009</v>
      </c>
      <c r="D717" t="s">
        <v>199</v>
      </c>
      <c r="E717" t="s">
        <v>226</v>
      </c>
      <c r="F717" t="s">
        <v>1023</v>
      </c>
      <c r="G717" s="1">
        <v>41085</v>
      </c>
      <c r="H717" t="s">
        <v>202</v>
      </c>
      <c r="I717">
        <v>34</v>
      </c>
      <c r="J717">
        <v>6.9610000000000003</v>
      </c>
      <c r="K717">
        <v>0</v>
      </c>
      <c r="L717" s="139">
        <v>26686.7</v>
      </c>
      <c r="M717">
        <v>0</v>
      </c>
      <c r="N717">
        <f t="shared" si="77"/>
        <v>26686.7</v>
      </c>
      <c r="O717">
        <f t="shared" si="78"/>
        <v>185766.11870000002</v>
      </c>
      <c r="P717" t="str">
        <f t="shared" si="79"/>
        <v>10094108531VME</v>
      </c>
      <c r="Q717" t="str">
        <f t="shared" si="80"/>
        <v>14108531VME</v>
      </c>
      <c r="R717" t="str">
        <f t="shared" si="81"/>
        <v>141085TDVME</v>
      </c>
      <c r="S717" t="str">
        <f t="shared" si="82"/>
        <v>100941085TDVME</v>
      </c>
      <c r="T717" t="str">
        <f t="shared" si="83"/>
        <v>0VME</v>
      </c>
    </row>
    <row r="718" spans="3:20" x14ac:dyDescent="0.2">
      <c r="C718">
        <v>1009</v>
      </c>
      <c r="D718" t="s">
        <v>199</v>
      </c>
      <c r="E718" t="s">
        <v>226</v>
      </c>
      <c r="F718" t="s">
        <v>1024</v>
      </c>
      <c r="G718" s="1">
        <v>41085</v>
      </c>
      <c r="H718" t="s">
        <v>202</v>
      </c>
      <c r="I718">
        <v>34</v>
      </c>
      <c r="J718">
        <v>6.9610000000000003</v>
      </c>
      <c r="K718">
        <v>0</v>
      </c>
      <c r="L718" s="139">
        <v>26722.32</v>
      </c>
      <c r="M718">
        <v>0</v>
      </c>
      <c r="N718">
        <f t="shared" si="77"/>
        <v>26722.32</v>
      </c>
      <c r="O718">
        <f t="shared" si="78"/>
        <v>186014.06952000002</v>
      </c>
      <c r="P718" t="str">
        <f t="shared" si="79"/>
        <v>10094108531VME</v>
      </c>
      <c r="Q718" t="str">
        <f t="shared" si="80"/>
        <v>14108531VME</v>
      </c>
      <c r="R718" t="str">
        <f t="shared" si="81"/>
        <v>141085TDVME</v>
      </c>
      <c r="S718" t="str">
        <f t="shared" si="82"/>
        <v>100941085TDVME</v>
      </c>
      <c r="T718" t="str">
        <f t="shared" si="83"/>
        <v>0VME</v>
      </c>
    </row>
    <row r="719" spans="3:20" x14ac:dyDescent="0.2">
      <c r="C719">
        <v>1009</v>
      </c>
      <c r="D719" t="s">
        <v>199</v>
      </c>
      <c r="E719" t="s">
        <v>200</v>
      </c>
      <c r="F719" t="s">
        <v>1025</v>
      </c>
      <c r="G719" s="1">
        <v>41085</v>
      </c>
      <c r="H719" t="s">
        <v>204</v>
      </c>
      <c r="I719">
        <v>34</v>
      </c>
      <c r="J719">
        <v>6.85</v>
      </c>
      <c r="K719">
        <v>3632.2</v>
      </c>
      <c r="L719" s="139">
        <v>0</v>
      </c>
      <c r="M719">
        <v>0</v>
      </c>
      <c r="N719">
        <f t="shared" si="77"/>
        <v>3632.2</v>
      </c>
      <c r="O719">
        <f t="shared" si="78"/>
        <v>24880.569999999996</v>
      </c>
      <c r="P719" t="str">
        <f t="shared" si="79"/>
        <v>10094108530CME</v>
      </c>
      <c r="Q719" t="str">
        <f t="shared" si="80"/>
        <v>14108530CME</v>
      </c>
      <c r="R719" t="str">
        <f t="shared" si="81"/>
        <v>141085TDCME</v>
      </c>
      <c r="S719" t="str">
        <f t="shared" si="82"/>
        <v>100941085TDCME</v>
      </c>
      <c r="T719" t="str">
        <f t="shared" si="83"/>
        <v>0CME</v>
      </c>
    </row>
    <row r="720" spans="3:20" x14ac:dyDescent="0.2">
      <c r="C720">
        <v>1009</v>
      </c>
      <c r="D720" t="s">
        <v>199</v>
      </c>
      <c r="E720" t="s">
        <v>200</v>
      </c>
      <c r="F720" t="s">
        <v>1026</v>
      </c>
      <c r="G720" s="1">
        <v>41085</v>
      </c>
      <c r="H720" t="s">
        <v>202</v>
      </c>
      <c r="I720">
        <v>34</v>
      </c>
      <c r="J720">
        <v>6.97</v>
      </c>
      <c r="K720">
        <v>0</v>
      </c>
      <c r="L720" s="139">
        <v>2821.51</v>
      </c>
      <c r="M720">
        <v>0</v>
      </c>
      <c r="N720">
        <f t="shared" si="77"/>
        <v>2821.51</v>
      </c>
      <c r="O720">
        <f t="shared" si="78"/>
        <v>19665.9247</v>
      </c>
      <c r="P720" t="str">
        <f t="shared" si="79"/>
        <v>10094108530VME</v>
      </c>
      <c r="Q720" t="str">
        <f t="shared" si="80"/>
        <v>14108530VME</v>
      </c>
      <c r="R720" t="str">
        <f t="shared" si="81"/>
        <v>141085TDVME</v>
      </c>
      <c r="S720" t="str">
        <f t="shared" si="82"/>
        <v>100941085TDVME</v>
      </c>
      <c r="T720" t="str">
        <f t="shared" si="83"/>
        <v>0VME</v>
      </c>
    </row>
    <row r="721" spans="3:20" x14ac:dyDescent="0.2">
      <c r="C721">
        <v>1009</v>
      </c>
      <c r="D721" t="s">
        <v>199</v>
      </c>
      <c r="E721" t="s">
        <v>200</v>
      </c>
      <c r="F721" t="s">
        <v>1027</v>
      </c>
      <c r="G721" s="1">
        <v>41085</v>
      </c>
      <c r="H721" t="s">
        <v>204</v>
      </c>
      <c r="I721">
        <v>34</v>
      </c>
      <c r="J721">
        <v>6.86</v>
      </c>
      <c r="K721">
        <v>382.24</v>
      </c>
      <c r="L721" s="139">
        <v>0</v>
      </c>
      <c r="M721">
        <v>0</v>
      </c>
      <c r="N721">
        <f t="shared" si="77"/>
        <v>382.24</v>
      </c>
      <c r="O721">
        <f t="shared" si="78"/>
        <v>2622.1664000000001</v>
      </c>
      <c r="P721" t="str">
        <f t="shared" si="79"/>
        <v>10094108530CME</v>
      </c>
      <c r="Q721" t="str">
        <f t="shared" si="80"/>
        <v>14108530CME</v>
      </c>
      <c r="R721" t="str">
        <f t="shared" si="81"/>
        <v>141085TDCME</v>
      </c>
      <c r="S721" t="str">
        <f t="shared" si="82"/>
        <v>100941085TDCME</v>
      </c>
      <c r="T721" t="str">
        <f t="shared" si="83"/>
        <v>0CME</v>
      </c>
    </row>
    <row r="722" spans="3:20" x14ac:dyDescent="0.2">
      <c r="C722">
        <v>1009</v>
      </c>
      <c r="D722" t="s">
        <v>199</v>
      </c>
      <c r="E722" t="s">
        <v>226</v>
      </c>
      <c r="F722" t="s">
        <v>1028</v>
      </c>
      <c r="G722" s="1">
        <v>41085</v>
      </c>
      <c r="H722" t="s">
        <v>202</v>
      </c>
      <c r="I722">
        <v>34</v>
      </c>
      <c r="J722">
        <v>6.9669999999999996</v>
      </c>
      <c r="K722">
        <v>0</v>
      </c>
      <c r="L722" s="139">
        <v>36</v>
      </c>
      <c r="M722">
        <v>0</v>
      </c>
      <c r="N722">
        <f t="shared" si="77"/>
        <v>36</v>
      </c>
      <c r="O722">
        <f t="shared" si="78"/>
        <v>250.81199999999998</v>
      </c>
      <c r="P722" t="str">
        <f t="shared" si="79"/>
        <v>10094108531VME</v>
      </c>
      <c r="Q722" t="str">
        <f t="shared" si="80"/>
        <v>14108531VME</v>
      </c>
      <c r="R722" t="str">
        <f t="shared" si="81"/>
        <v>141085TDVME</v>
      </c>
      <c r="S722" t="str">
        <f t="shared" si="82"/>
        <v>100941085TDVME</v>
      </c>
      <c r="T722" t="str">
        <f t="shared" si="83"/>
        <v>0VME</v>
      </c>
    </row>
    <row r="723" spans="3:20" x14ac:dyDescent="0.2">
      <c r="C723">
        <v>1009</v>
      </c>
      <c r="D723" t="s">
        <v>199</v>
      </c>
      <c r="E723" t="s">
        <v>226</v>
      </c>
      <c r="F723" t="s">
        <v>1029</v>
      </c>
      <c r="G723" s="1">
        <v>41085</v>
      </c>
      <c r="H723" t="s">
        <v>204</v>
      </c>
      <c r="I723">
        <v>34</v>
      </c>
      <c r="J723">
        <v>6.9349999999999996</v>
      </c>
      <c r="K723">
        <v>40000</v>
      </c>
      <c r="L723" s="139">
        <v>0</v>
      </c>
      <c r="M723">
        <v>0</v>
      </c>
      <c r="N723">
        <f t="shared" si="77"/>
        <v>40000</v>
      </c>
      <c r="O723">
        <f t="shared" si="78"/>
        <v>277400</v>
      </c>
      <c r="P723" t="str">
        <f t="shared" si="79"/>
        <v>10094108531CME</v>
      </c>
      <c r="Q723" t="str">
        <f t="shared" si="80"/>
        <v>14108531CME</v>
      </c>
      <c r="R723" t="str">
        <f t="shared" si="81"/>
        <v>141085TDCME</v>
      </c>
      <c r="S723" t="str">
        <f t="shared" si="82"/>
        <v>100941085TDCME</v>
      </c>
      <c r="T723" t="str">
        <f t="shared" si="83"/>
        <v>0CME</v>
      </c>
    </row>
    <row r="724" spans="3:20" x14ac:dyDescent="0.2">
      <c r="C724">
        <v>1009</v>
      </c>
      <c r="D724" t="s">
        <v>199</v>
      </c>
      <c r="E724" t="s">
        <v>200</v>
      </c>
      <c r="F724" t="s">
        <v>1030</v>
      </c>
      <c r="G724" s="1">
        <v>41085</v>
      </c>
      <c r="H724" t="s">
        <v>202</v>
      </c>
      <c r="I724">
        <v>34</v>
      </c>
      <c r="J724">
        <v>6.97</v>
      </c>
      <c r="K724">
        <v>0</v>
      </c>
      <c r="L724" s="139">
        <v>23997.3</v>
      </c>
      <c r="M724">
        <v>0</v>
      </c>
      <c r="N724">
        <f t="shared" si="77"/>
        <v>23997.3</v>
      </c>
      <c r="O724">
        <f t="shared" si="78"/>
        <v>167261.18099999998</v>
      </c>
      <c r="P724" t="str">
        <f t="shared" si="79"/>
        <v>10094108530VME</v>
      </c>
      <c r="Q724" t="str">
        <f t="shared" si="80"/>
        <v>14108530VME</v>
      </c>
      <c r="R724" t="str">
        <f t="shared" si="81"/>
        <v>141085TDVME</v>
      </c>
      <c r="S724" t="str">
        <f t="shared" si="82"/>
        <v>100941085TDVME</v>
      </c>
      <c r="T724" t="str">
        <f t="shared" si="83"/>
        <v>0VME</v>
      </c>
    </row>
    <row r="725" spans="3:20" x14ac:dyDescent="0.2">
      <c r="C725">
        <v>1009</v>
      </c>
      <c r="D725" t="s">
        <v>199</v>
      </c>
      <c r="E725" t="s">
        <v>200</v>
      </c>
      <c r="F725" t="s">
        <v>1031</v>
      </c>
      <c r="G725" s="1">
        <v>41085</v>
      </c>
      <c r="H725" t="s">
        <v>202</v>
      </c>
      <c r="I725">
        <v>34</v>
      </c>
      <c r="J725">
        <v>6.9669999999999996</v>
      </c>
      <c r="K725">
        <v>0</v>
      </c>
      <c r="L725" s="139">
        <v>2106.69</v>
      </c>
      <c r="M725">
        <v>0</v>
      </c>
      <c r="N725">
        <f t="shared" si="77"/>
        <v>2106.69</v>
      </c>
      <c r="O725">
        <f t="shared" si="78"/>
        <v>14677.309229999999</v>
      </c>
      <c r="P725" t="str">
        <f t="shared" si="79"/>
        <v>10094108530VME</v>
      </c>
      <c r="Q725" t="str">
        <f t="shared" si="80"/>
        <v>14108530VME</v>
      </c>
      <c r="R725" t="str">
        <f t="shared" si="81"/>
        <v>141085TDVME</v>
      </c>
      <c r="S725" t="str">
        <f t="shared" si="82"/>
        <v>100941085TDVME</v>
      </c>
      <c r="T725" t="str">
        <f t="shared" si="83"/>
        <v>0VME</v>
      </c>
    </row>
    <row r="726" spans="3:20" x14ac:dyDescent="0.2">
      <c r="C726">
        <v>1009</v>
      </c>
      <c r="D726" t="s">
        <v>199</v>
      </c>
      <c r="E726" t="s">
        <v>200</v>
      </c>
      <c r="F726" t="s">
        <v>1032</v>
      </c>
      <c r="G726" s="1">
        <v>41085</v>
      </c>
      <c r="H726" t="s">
        <v>204</v>
      </c>
      <c r="I726">
        <v>34</v>
      </c>
      <c r="J726">
        <v>6.85</v>
      </c>
      <c r="K726">
        <v>3884.9</v>
      </c>
      <c r="L726" s="139">
        <v>0</v>
      </c>
      <c r="M726">
        <v>0</v>
      </c>
      <c r="N726">
        <f t="shared" si="77"/>
        <v>3884.9</v>
      </c>
      <c r="O726">
        <f t="shared" si="78"/>
        <v>26611.564999999999</v>
      </c>
      <c r="P726" t="str">
        <f t="shared" si="79"/>
        <v>10094108530CME</v>
      </c>
      <c r="Q726" t="str">
        <f t="shared" si="80"/>
        <v>14108530CME</v>
      </c>
      <c r="R726" t="str">
        <f t="shared" si="81"/>
        <v>141085TDCME</v>
      </c>
      <c r="S726" t="str">
        <f t="shared" si="82"/>
        <v>100941085TDCME</v>
      </c>
      <c r="T726" t="str">
        <f t="shared" si="83"/>
        <v>0CME</v>
      </c>
    </row>
    <row r="727" spans="3:20" x14ac:dyDescent="0.2">
      <c r="C727">
        <v>1009</v>
      </c>
      <c r="D727" t="s">
        <v>199</v>
      </c>
      <c r="E727" t="s">
        <v>200</v>
      </c>
      <c r="F727" t="s">
        <v>1033</v>
      </c>
      <c r="G727" s="1">
        <v>41085</v>
      </c>
      <c r="H727" t="s">
        <v>204</v>
      </c>
      <c r="I727">
        <v>34</v>
      </c>
      <c r="J727">
        <v>6.85</v>
      </c>
      <c r="K727">
        <v>98784.86</v>
      </c>
      <c r="L727" s="139">
        <v>0</v>
      </c>
      <c r="M727">
        <v>0</v>
      </c>
      <c r="N727">
        <f t="shared" si="77"/>
        <v>98784.86</v>
      </c>
      <c r="O727">
        <f t="shared" si="78"/>
        <v>676676.29099999997</v>
      </c>
      <c r="P727" t="str">
        <f t="shared" si="79"/>
        <v>10094108530CME</v>
      </c>
      <c r="Q727" t="str">
        <f t="shared" si="80"/>
        <v>14108530CME</v>
      </c>
      <c r="R727" t="str">
        <f t="shared" si="81"/>
        <v>141085TDCME</v>
      </c>
      <c r="S727" t="str">
        <f t="shared" si="82"/>
        <v>100941085TDCME</v>
      </c>
      <c r="T727" t="str">
        <f t="shared" si="83"/>
        <v>0CME</v>
      </c>
    </row>
    <row r="728" spans="3:20" x14ac:dyDescent="0.2">
      <c r="C728">
        <v>1009</v>
      </c>
      <c r="D728" t="s">
        <v>199</v>
      </c>
      <c r="E728" t="s">
        <v>200</v>
      </c>
      <c r="F728" t="s">
        <v>1034</v>
      </c>
      <c r="G728" s="1">
        <v>41085</v>
      </c>
      <c r="H728" t="s">
        <v>202</v>
      </c>
      <c r="I728">
        <v>34</v>
      </c>
      <c r="J728">
        <v>6.97</v>
      </c>
      <c r="K728">
        <v>0</v>
      </c>
      <c r="L728" s="139">
        <v>35759.480000000003</v>
      </c>
      <c r="M728">
        <v>0</v>
      </c>
      <c r="N728">
        <f t="shared" si="77"/>
        <v>35759.480000000003</v>
      </c>
      <c r="O728">
        <f t="shared" si="78"/>
        <v>249243.57560000001</v>
      </c>
      <c r="P728" t="str">
        <f t="shared" si="79"/>
        <v>10094108530VME</v>
      </c>
      <c r="Q728" t="str">
        <f t="shared" si="80"/>
        <v>14108530VME</v>
      </c>
      <c r="R728" t="str">
        <f t="shared" si="81"/>
        <v>141085TDVME</v>
      </c>
      <c r="S728" t="str">
        <f t="shared" si="82"/>
        <v>100941085TDVME</v>
      </c>
      <c r="T728" t="str">
        <f t="shared" si="83"/>
        <v>0VME</v>
      </c>
    </row>
    <row r="729" spans="3:20" x14ac:dyDescent="0.2">
      <c r="C729">
        <v>1009</v>
      </c>
      <c r="D729" t="s">
        <v>199</v>
      </c>
      <c r="E729" t="s">
        <v>200</v>
      </c>
      <c r="F729" t="s">
        <v>1035</v>
      </c>
      <c r="G729" s="1">
        <v>41085</v>
      </c>
      <c r="H729" t="s">
        <v>202</v>
      </c>
      <c r="I729">
        <v>34</v>
      </c>
      <c r="J729">
        <v>6.9669999999999996</v>
      </c>
      <c r="K729">
        <v>0</v>
      </c>
      <c r="L729" s="139">
        <v>59076.7</v>
      </c>
      <c r="M729">
        <v>0</v>
      </c>
      <c r="N729">
        <f t="shared" si="77"/>
        <v>59076.7</v>
      </c>
      <c r="O729">
        <f t="shared" si="78"/>
        <v>411587.36889999994</v>
      </c>
      <c r="P729" t="str">
        <f t="shared" si="79"/>
        <v>10094108530VME</v>
      </c>
      <c r="Q729" t="str">
        <f t="shared" si="80"/>
        <v>14108530VME</v>
      </c>
      <c r="R729" t="str">
        <f t="shared" si="81"/>
        <v>141085TDVME</v>
      </c>
      <c r="S729" t="str">
        <f t="shared" si="82"/>
        <v>100941085TDVME</v>
      </c>
      <c r="T729" t="str">
        <f t="shared" si="83"/>
        <v>0VME</v>
      </c>
    </row>
    <row r="730" spans="3:20" x14ac:dyDescent="0.2">
      <c r="C730">
        <v>1009</v>
      </c>
      <c r="D730" t="s">
        <v>199</v>
      </c>
      <c r="E730" t="s">
        <v>200</v>
      </c>
      <c r="F730" t="s">
        <v>1036</v>
      </c>
      <c r="G730" s="1">
        <v>41085</v>
      </c>
      <c r="H730" t="s">
        <v>204</v>
      </c>
      <c r="I730">
        <v>34</v>
      </c>
      <c r="J730">
        <v>6.86</v>
      </c>
      <c r="K730">
        <v>2022.99</v>
      </c>
      <c r="L730" s="139">
        <v>0</v>
      </c>
      <c r="M730">
        <v>0</v>
      </c>
      <c r="N730">
        <f t="shared" si="77"/>
        <v>2022.99</v>
      </c>
      <c r="O730">
        <f t="shared" si="78"/>
        <v>13877.7114</v>
      </c>
      <c r="P730" t="str">
        <f t="shared" si="79"/>
        <v>10094108530CME</v>
      </c>
      <c r="Q730" t="str">
        <f t="shared" si="80"/>
        <v>14108530CME</v>
      </c>
      <c r="R730" t="str">
        <f t="shared" si="81"/>
        <v>141085TDCME</v>
      </c>
      <c r="S730" t="str">
        <f t="shared" si="82"/>
        <v>100941085TDCME</v>
      </c>
      <c r="T730" t="str">
        <f t="shared" si="83"/>
        <v>0CME</v>
      </c>
    </row>
    <row r="731" spans="3:20" x14ac:dyDescent="0.2">
      <c r="C731">
        <v>1009</v>
      </c>
      <c r="D731" t="s">
        <v>199</v>
      </c>
      <c r="E731" t="s">
        <v>226</v>
      </c>
      <c r="F731" t="s">
        <v>1037</v>
      </c>
      <c r="G731" s="1">
        <v>41085</v>
      </c>
      <c r="H731" t="s">
        <v>204</v>
      </c>
      <c r="I731">
        <v>34</v>
      </c>
      <c r="J731">
        <v>6.92</v>
      </c>
      <c r="K731">
        <v>121905.59</v>
      </c>
      <c r="L731" s="139">
        <v>0</v>
      </c>
      <c r="M731">
        <v>0</v>
      </c>
      <c r="N731">
        <f t="shared" si="77"/>
        <v>121905.59</v>
      </c>
      <c r="O731">
        <f t="shared" si="78"/>
        <v>843586.68279999995</v>
      </c>
      <c r="P731" t="str">
        <f t="shared" si="79"/>
        <v>10094108531CME</v>
      </c>
      <c r="Q731" t="str">
        <f t="shared" si="80"/>
        <v>14108531CME</v>
      </c>
      <c r="R731" t="str">
        <f t="shared" si="81"/>
        <v>141085TDCME</v>
      </c>
      <c r="S731" t="str">
        <f t="shared" si="82"/>
        <v>100941085TDCME</v>
      </c>
      <c r="T731" t="str">
        <f t="shared" si="83"/>
        <v>0CME</v>
      </c>
    </row>
    <row r="732" spans="3:20" x14ac:dyDescent="0.2">
      <c r="C732">
        <v>1009</v>
      </c>
      <c r="D732" t="s">
        <v>199</v>
      </c>
      <c r="E732" t="s">
        <v>226</v>
      </c>
      <c r="F732" t="s">
        <v>1038</v>
      </c>
      <c r="G732" s="1">
        <v>41085</v>
      </c>
      <c r="H732" t="s">
        <v>204</v>
      </c>
      <c r="I732">
        <v>34</v>
      </c>
      <c r="J732">
        <v>6.95</v>
      </c>
      <c r="K732">
        <v>721519.67</v>
      </c>
      <c r="L732" s="139">
        <v>0</v>
      </c>
      <c r="M732">
        <v>0</v>
      </c>
      <c r="N732">
        <f t="shared" si="77"/>
        <v>721519.67</v>
      </c>
      <c r="O732">
        <f t="shared" si="78"/>
        <v>5014561.7065000003</v>
      </c>
      <c r="P732" t="str">
        <f t="shared" si="79"/>
        <v>10094108531CME</v>
      </c>
      <c r="Q732" t="str">
        <f t="shared" si="80"/>
        <v>14108531CME</v>
      </c>
      <c r="R732" t="str">
        <f t="shared" si="81"/>
        <v>141085TDCME</v>
      </c>
      <c r="S732" t="str">
        <f t="shared" si="82"/>
        <v>100941085TDCME</v>
      </c>
      <c r="T732" t="str">
        <f t="shared" si="83"/>
        <v>0CME</v>
      </c>
    </row>
    <row r="733" spans="3:20" x14ac:dyDescent="0.2">
      <c r="C733">
        <v>1009</v>
      </c>
      <c r="D733" t="s">
        <v>199</v>
      </c>
      <c r="E733" t="s">
        <v>226</v>
      </c>
      <c r="F733" t="s">
        <v>1039</v>
      </c>
      <c r="G733" s="1">
        <v>41085</v>
      </c>
      <c r="H733" t="s">
        <v>204</v>
      </c>
      <c r="I733">
        <v>34</v>
      </c>
      <c r="J733">
        <v>6.95</v>
      </c>
      <c r="K733">
        <v>115110.29</v>
      </c>
      <c r="L733" s="139">
        <v>0</v>
      </c>
      <c r="M733">
        <v>0</v>
      </c>
      <c r="N733">
        <f t="shared" si="77"/>
        <v>115110.29</v>
      </c>
      <c r="O733">
        <f t="shared" si="78"/>
        <v>800016.51549999998</v>
      </c>
      <c r="P733" t="str">
        <f t="shared" si="79"/>
        <v>10094108531CME</v>
      </c>
      <c r="Q733" t="str">
        <f t="shared" si="80"/>
        <v>14108531CME</v>
      </c>
      <c r="R733" t="str">
        <f t="shared" si="81"/>
        <v>141085TDCME</v>
      </c>
      <c r="S733" t="str">
        <f t="shared" si="82"/>
        <v>100941085TDCME</v>
      </c>
      <c r="T733" t="str">
        <f t="shared" si="83"/>
        <v>0CME</v>
      </c>
    </row>
    <row r="734" spans="3:20" x14ac:dyDescent="0.2">
      <c r="C734">
        <v>1009</v>
      </c>
      <c r="D734" t="s">
        <v>199</v>
      </c>
      <c r="E734" t="s">
        <v>226</v>
      </c>
      <c r="F734" t="s">
        <v>1040</v>
      </c>
      <c r="G734" s="1">
        <v>41085</v>
      </c>
      <c r="H734" t="s">
        <v>202</v>
      </c>
      <c r="I734">
        <v>34</v>
      </c>
      <c r="J734">
        <v>6.9669999999999996</v>
      </c>
      <c r="K734">
        <v>0</v>
      </c>
      <c r="L734" s="139">
        <v>20619</v>
      </c>
      <c r="M734">
        <v>0</v>
      </c>
      <c r="N734">
        <f t="shared" si="77"/>
        <v>20619</v>
      </c>
      <c r="O734">
        <f t="shared" si="78"/>
        <v>143652.573</v>
      </c>
      <c r="P734" t="str">
        <f t="shared" si="79"/>
        <v>10094108531VME</v>
      </c>
      <c r="Q734" t="str">
        <f t="shared" si="80"/>
        <v>14108531VME</v>
      </c>
      <c r="R734" t="str">
        <f t="shared" si="81"/>
        <v>141085TDVME</v>
      </c>
      <c r="S734" t="str">
        <f t="shared" si="82"/>
        <v>100941085TDVME</v>
      </c>
      <c r="T734" t="str">
        <f t="shared" si="83"/>
        <v>0VME</v>
      </c>
    </row>
    <row r="735" spans="3:20" x14ac:dyDescent="0.2">
      <c r="C735">
        <v>1009</v>
      </c>
      <c r="D735" t="s">
        <v>199</v>
      </c>
      <c r="E735" t="s">
        <v>226</v>
      </c>
      <c r="F735" t="s">
        <v>1041</v>
      </c>
      <c r="G735" s="1">
        <v>41085</v>
      </c>
      <c r="H735" t="s">
        <v>202</v>
      </c>
      <c r="I735">
        <v>34</v>
      </c>
      <c r="J735">
        <v>6.9619999999999997</v>
      </c>
      <c r="K735">
        <v>0</v>
      </c>
      <c r="L735" s="139">
        <v>7827.12</v>
      </c>
      <c r="M735">
        <v>0</v>
      </c>
      <c r="N735">
        <f t="shared" si="77"/>
        <v>7827.12</v>
      </c>
      <c r="O735">
        <f t="shared" si="78"/>
        <v>54492.409439999996</v>
      </c>
      <c r="P735" t="str">
        <f t="shared" si="79"/>
        <v>10094108531VME</v>
      </c>
      <c r="Q735" t="str">
        <f t="shared" si="80"/>
        <v>14108531VME</v>
      </c>
      <c r="R735" t="str">
        <f t="shared" si="81"/>
        <v>141085TDVME</v>
      </c>
      <c r="S735" t="str">
        <f t="shared" si="82"/>
        <v>100941085TDVME</v>
      </c>
      <c r="T735" t="str">
        <f t="shared" si="83"/>
        <v>0VME</v>
      </c>
    </row>
    <row r="736" spans="3:20" x14ac:dyDescent="0.2">
      <c r="C736">
        <v>1009</v>
      </c>
      <c r="D736" t="s">
        <v>199</v>
      </c>
      <c r="E736" t="s">
        <v>226</v>
      </c>
      <c r="F736" t="s">
        <v>1042</v>
      </c>
      <c r="G736" s="1">
        <v>41085</v>
      </c>
      <c r="H736" t="s">
        <v>202</v>
      </c>
      <c r="I736">
        <v>34</v>
      </c>
      <c r="J736">
        <v>6.9619999999999997</v>
      </c>
      <c r="K736">
        <v>0</v>
      </c>
      <c r="L736" s="139">
        <v>7180.46</v>
      </c>
      <c r="M736">
        <v>0</v>
      </c>
      <c r="N736">
        <f t="shared" si="77"/>
        <v>7180.46</v>
      </c>
      <c r="O736">
        <f t="shared" si="78"/>
        <v>49990.362519999995</v>
      </c>
      <c r="P736" t="str">
        <f t="shared" si="79"/>
        <v>10094108531VME</v>
      </c>
      <c r="Q736" t="str">
        <f t="shared" si="80"/>
        <v>14108531VME</v>
      </c>
      <c r="R736" t="str">
        <f t="shared" si="81"/>
        <v>141085TDVME</v>
      </c>
      <c r="S736" t="str">
        <f t="shared" si="82"/>
        <v>100941085TDVME</v>
      </c>
      <c r="T736" t="str">
        <f t="shared" si="83"/>
        <v>0VME</v>
      </c>
    </row>
    <row r="737" spans="3:20" x14ac:dyDescent="0.2">
      <c r="C737">
        <v>1009</v>
      </c>
      <c r="D737" t="s">
        <v>199</v>
      </c>
      <c r="E737" t="s">
        <v>226</v>
      </c>
      <c r="F737" t="s">
        <v>1043</v>
      </c>
      <c r="G737" s="1">
        <v>41085</v>
      </c>
      <c r="H737" t="s">
        <v>202</v>
      </c>
      <c r="I737">
        <v>34</v>
      </c>
      <c r="J737">
        <v>6.9619999999999997</v>
      </c>
      <c r="K737">
        <v>0</v>
      </c>
      <c r="L737" s="139">
        <v>2827.99</v>
      </c>
      <c r="M737">
        <v>0</v>
      </c>
      <c r="N737">
        <f t="shared" si="77"/>
        <v>2827.99</v>
      </c>
      <c r="O737">
        <f t="shared" si="78"/>
        <v>19688.466379999998</v>
      </c>
      <c r="P737" t="str">
        <f t="shared" si="79"/>
        <v>10094108531VME</v>
      </c>
      <c r="Q737" t="str">
        <f t="shared" si="80"/>
        <v>14108531VME</v>
      </c>
      <c r="R737" t="str">
        <f t="shared" si="81"/>
        <v>141085TDVME</v>
      </c>
      <c r="S737" t="str">
        <f t="shared" si="82"/>
        <v>100941085TDVME</v>
      </c>
      <c r="T737" t="str">
        <f t="shared" si="83"/>
        <v>0VME</v>
      </c>
    </row>
    <row r="738" spans="3:20" x14ac:dyDescent="0.2">
      <c r="C738">
        <v>1009</v>
      </c>
      <c r="D738" t="s">
        <v>199</v>
      </c>
      <c r="E738" t="s">
        <v>226</v>
      </c>
      <c r="F738" t="s">
        <v>1044</v>
      </c>
      <c r="G738" s="1">
        <v>41085</v>
      </c>
      <c r="H738" t="s">
        <v>202</v>
      </c>
      <c r="I738">
        <v>34</v>
      </c>
      <c r="J738">
        <v>6.9619999999999997</v>
      </c>
      <c r="K738">
        <v>0</v>
      </c>
      <c r="L738" s="139">
        <v>60</v>
      </c>
      <c r="M738">
        <v>0</v>
      </c>
      <c r="N738">
        <f t="shared" si="77"/>
        <v>60</v>
      </c>
      <c r="O738">
        <f t="shared" si="78"/>
        <v>417.71999999999997</v>
      </c>
      <c r="P738" t="str">
        <f t="shared" si="79"/>
        <v>10094108531VME</v>
      </c>
      <c r="Q738" t="str">
        <f t="shared" si="80"/>
        <v>14108531VME</v>
      </c>
      <c r="R738" t="str">
        <f t="shared" si="81"/>
        <v>141085TDVME</v>
      </c>
      <c r="S738" t="str">
        <f t="shared" si="82"/>
        <v>100941085TDVME</v>
      </c>
      <c r="T738" t="str">
        <f t="shared" si="83"/>
        <v>0VME</v>
      </c>
    </row>
    <row r="739" spans="3:20" x14ac:dyDescent="0.2">
      <c r="C739">
        <v>1009</v>
      </c>
      <c r="D739" t="s">
        <v>199</v>
      </c>
      <c r="E739" t="s">
        <v>226</v>
      </c>
      <c r="F739" t="s">
        <v>1045</v>
      </c>
      <c r="G739" s="1">
        <v>41085</v>
      </c>
      <c r="H739" t="s">
        <v>202</v>
      </c>
      <c r="I739">
        <v>34</v>
      </c>
      <c r="J739">
        <v>6.9619999999999997</v>
      </c>
      <c r="K739">
        <v>0</v>
      </c>
      <c r="L739" s="139">
        <v>60</v>
      </c>
      <c r="M739">
        <v>0</v>
      </c>
      <c r="N739">
        <f t="shared" si="77"/>
        <v>60</v>
      </c>
      <c r="O739">
        <f t="shared" si="78"/>
        <v>417.71999999999997</v>
      </c>
      <c r="P739" t="str">
        <f t="shared" si="79"/>
        <v>10094108531VME</v>
      </c>
      <c r="Q739" t="str">
        <f t="shared" si="80"/>
        <v>14108531VME</v>
      </c>
      <c r="R739" t="str">
        <f t="shared" si="81"/>
        <v>141085TDVME</v>
      </c>
      <c r="S739" t="str">
        <f t="shared" si="82"/>
        <v>100941085TDVME</v>
      </c>
      <c r="T739" t="str">
        <f t="shared" si="83"/>
        <v>0VME</v>
      </c>
    </row>
    <row r="740" spans="3:20" x14ac:dyDescent="0.2">
      <c r="C740">
        <v>1009</v>
      </c>
      <c r="D740" t="s">
        <v>199</v>
      </c>
      <c r="E740" t="s">
        <v>226</v>
      </c>
      <c r="F740" t="s">
        <v>1046</v>
      </c>
      <c r="G740" s="1">
        <v>41085</v>
      </c>
      <c r="H740" t="s">
        <v>202</v>
      </c>
      <c r="I740">
        <v>34</v>
      </c>
      <c r="J740">
        <v>6.9619999999999997</v>
      </c>
      <c r="K740">
        <v>0</v>
      </c>
      <c r="L740" s="139">
        <v>60</v>
      </c>
      <c r="M740">
        <v>0</v>
      </c>
      <c r="N740">
        <f t="shared" si="77"/>
        <v>60</v>
      </c>
      <c r="O740">
        <f t="shared" si="78"/>
        <v>417.71999999999997</v>
      </c>
      <c r="P740" t="str">
        <f t="shared" si="79"/>
        <v>10094108531VME</v>
      </c>
      <c r="Q740" t="str">
        <f t="shared" si="80"/>
        <v>14108531VME</v>
      </c>
      <c r="R740" t="str">
        <f t="shared" si="81"/>
        <v>141085TDVME</v>
      </c>
      <c r="S740" t="str">
        <f t="shared" si="82"/>
        <v>100941085TDVME</v>
      </c>
      <c r="T740" t="str">
        <f t="shared" si="83"/>
        <v>0VME</v>
      </c>
    </row>
    <row r="741" spans="3:20" x14ac:dyDescent="0.2">
      <c r="C741">
        <v>1009</v>
      </c>
      <c r="D741" t="s">
        <v>199</v>
      </c>
      <c r="E741" t="s">
        <v>226</v>
      </c>
      <c r="F741" t="s">
        <v>1047</v>
      </c>
      <c r="G741" s="1">
        <v>41085</v>
      </c>
      <c r="H741" t="s">
        <v>202</v>
      </c>
      <c r="I741">
        <v>34</v>
      </c>
      <c r="J741">
        <v>6.9619999999999997</v>
      </c>
      <c r="K741">
        <v>0</v>
      </c>
      <c r="L741" s="139">
        <v>20673.2</v>
      </c>
      <c r="M741">
        <v>0</v>
      </c>
      <c r="N741">
        <f t="shared" si="77"/>
        <v>20673.2</v>
      </c>
      <c r="O741">
        <f t="shared" si="78"/>
        <v>143926.81839999999</v>
      </c>
      <c r="P741" t="str">
        <f t="shared" si="79"/>
        <v>10094108531VME</v>
      </c>
      <c r="Q741" t="str">
        <f t="shared" si="80"/>
        <v>14108531VME</v>
      </c>
      <c r="R741" t="str">
        <f t="shared" si="81"/>
        <v>141085TDVME</v>
      </c>
      <c r="S741" t="str">
        <f t="shared" si="82"/>
        <v>100941085TDVME</v>
      </c>
      <c r="T741" t="str">
        <f t="shared" si="83"/>
        <v>0VME</v>
      </c>
    </row>
    <row r="742" spans="3:20" x14ac:dyDescent="0.2">
      <c r="C742">
        <v>1009</v>
      </c>
      <c r="D742" t="s">
        <v>199</v>
      </c>
      <c r="E742" t="s">
        <v>226</v>
      </c>
      <c r="F742" t="s">
        <v>1048</v>
      </c>
      <c r="G742" s="1">
        <v>41085</v>
      </c>
      <c r="H742" t="s">
        <v>202</v>
      </c>
      <c r="I742">
        <v>34</v>
      </c>
      <c r="J742">
        <v>6.9619999999999997</v>
      </c>
      <c r="K742">
        <v>0</v>
      </c>
      <c r="L742" s="139">
        <v>97.36</v>
      </c>
      <c r="M742">
        <v>0</v>
      </c>
      <c r="N742">
        <f t="shared" si="77"/>
        <v>97.36</v>
      </c>
      <c r="O742">
        <f t="shared" si="78"/>
        <v>677.82031999999992</v>
      </c>
      <c r="P742" t="str">
        <f t="shared" si="79"/>
        <v>10094108531VME</v>
      </c>
      <c r="Q742" t="str">
        <f t="shared" si="80"/>
        <v>14108531VME</v>
      </c>
      <c r="R742" t="str">
        <f t="shared" si="81"/>
        <v>141085TDVME</v>
      </c>
      <c r="S742" t="str">
        <f t="shared" si="82"/>
        <v>100941085TDVME</v>
      </c>
      <c r="T742" t="str">
        <f t="shared" si="83"/>
        <v>0VME</v>
      </c>
    </row>
    <row r="743" spans="3:20" x14ac:dyDescent="0.2">
      <c r="C743">
        <v>1009</v>
      </c>
      <c r="D743" t="s">
        <v>199</v>
      </c>
      <c r="E743" t="s">
        <v>226</v>
      </c>
      <c r="F743" t="s">
        <v>1049</v>
      </c>
      <c r="G743" s="1">
        <v>41085</v>
      </c>
      <c r="H743" t="s">
        <v>202</v>
      </c>
      <c r="I743">
        <v>34</v>
      </c>
      <c r="J743">
        <v>6.9610000000000003</v>
      </c>
      <c r="K743">
        <v>0</v>
      </c>
      <c r="L743" s="139">
        <v>279999.98</v>
      </c>
      <c r="M743">
        <v>0</v>
      </c>
      <c r="N743">
        <f t="shared" si="77"/>
        <v>279999.98</v>
      </c>
      <c r="O743">
        <f t="shared" si="78"/>
        <v>1949079.86078</v>
      </c>
      <c r="P743" t="str">
        <f t="shared" si="79"/>
        <v>10094108531VME</v>
      </c>
      <c r="Q743" t="str">
        <f t="shared" si="80"/>
        <v>14108531VME</v>
      </c>
      <c r="R743" t="str">
        <f t="shared" si="81"/>
        <v>141085TDVME</v>
      </c>
      <c r="S743" t="str">
        <f t="shared" si="82"/>
        <v>100941085TDVME</v>
      </c>
      <c r="T743" t="str">
        <f t="shared" si="83"/>
        <v>0VME</v>
      </c>
    </row>
    <row r="744" spans="3:20" x14ac:dyDescent="0.2">
      <c r="C744">
        <v>1009</v>
      </c>
      <c r="D744" t="s">
        <v>199</v>
      </c>
      <c r="E744" t="s">
        <v>226</v>
      </c>
      <c r="F744" t="s">
        <v>1050</v>
      </c>
      <c r="G744" s="1">
        <v>41085</v>
      </c>
      <c r="H744" t="s">
        <v>202</v>
      </c>
      <c r="I744">
        <v>34</v>
      </c>
      <c r="J744">
        <v>6.9610000000000003</v>
      </c>
      <c r="K744">
        <v>0</v>
      </c>
      <c r="L744" s="139">
        <v>419</v>
      </c>
      <c r="M744">
        <v>0</v>
      </c>
      <c r="N744">
        <f t="shared" si="77"/>
        <v>419</v>
      </c>
      <c r="O744">
        <f t="shared" si="78"/>
        <v>2916.6590000000001</v>
      </c>
      <c r="P744" t="str">
        <f t="shared" si="79"/>
        <v>10094108531VME</v>
      </c>
      <c r="Q744" t="str">
        <f t="shared" si="80"/>
        <v>14108531VME</v>
      </c>
      <c r="R744" t="str">
        <f t="shared" si="81"/>
        <v>141085TDVME</v>
      </c>
      <c r="S744" t="str">
        <f t="shared" si="82"/>
        <v>100941085TDVME</v>
      </c>
      <c r="T744" t="str">
        <f t="shared" si="83"/>
        <v>0VME</v>
      </c>
    </row>
    <row r="745" spans="3:20" x14ac:dyDescent="0.2">
      <c r="C745">
        <v>1009</v>
      </c>
      <c r="D745" t="s">
        <v>199</v>
      </c>
      <c r="E745" t="s">
        <v>226</v>
      </c>
      <c r="F745" t="s">
        <v>1051</v>
      </c>
      <c r="G745" s="1">
        <v>41085</v>
      </c>
      <c r="H745" t="s">
        <v>202</v>
      </c>
      <c r="I745">
        <v>34</v>
      </c>
      <c r="J745">
        <v>6.9630000000000001</v>
      </c>
      <c r="K745">
        <v>0</v>
      </c>
      <c r="L745" s="139">
        <v>36495.5</v>
      </c>
      <c r="M745">
        <v>0</v>
      </c>
      <c r="N745">
        <f t="shared" si="77"/>
        <v>36495.5</v>
      </c>
      <c r="O745">
        <f t="shared" si="78"/>
        <v>254118.16649999999</v>
      </c>
      <c r="P745" t="str">
        <f t="shared" si="79"/>
        <v>10094108531VME</v>
      </c>
      <c r="Q745" t="str">
        <f t="shared" si="80"/>
        <v>14108531VME</v>
      </c>
      <c r="R745" t="str">
        <f t="shared" si="81"/>
        <v>141085TDVME</v>
      </c>
      <c r="S745" t="str">
        <f t="shared" si="82"/>
        <v>100941085TDVME</v>
      </c>
      <c r="T745" t="str">
        <f t="shared" si="83"/>
        <v>0VME</v>
      </c>
    </row>
    <row r="746" spans="3:20" x14ac:dyDescent="0.2">
      <c r="C746">
        <v>1009</v>
      </c>
      <c r="D746" t="s">
        <v>199</v>
      </c>
      <c r="E746" t="s">
        <v>226</v>
      </c>
      <c r="F746" t="s">
        <v>1052</v>
      </c>
      <c r="G746" s="1">
        <v>41085</v>
      </c>
      <c r="H746" t="s">
        <v>202</v>
      </c>
      <c r="I746">
        <v>34</v>
      </c>
      <c r="J746">
        <v>6.9630000000000001</v>
      </c>
      <c r="K746">
        <v>0</v>
      </c>
      <c r="L746" s="139">
        <v>44469.5</v>
      </c>
      <c r="M746">
        <v>0</v>
      </c>
      <c r="N746">
        <f t="shared" si="77"/>
        <v>44469.5</v>
      </c>
      <c r="O746">
        <f t="shared" si="78"/>
        <v>309641.12849999999</v>
      </c>
      <c r="P746" t="str">
        <f t="shared" si="79"/>
        <v>10094108531VME</v>
      </c>
      <c r="Q746" t="str">
        <f t="shared" si="80"/>
        <v>14108531VME</v>
      </c>
      <c r="R746" t="str">
        <f t="shared" si="81"/>
        <v>141085TDVME</v>
      </c>
      <c r="S746" t="str">
        <f t="shared" si="82"/>
        <v>100941085TDVME</v>
      </c>
      <c r="T746" t="str">
        <f t="shared" si="83"/>
        <v>0VME</v>
      </c>
    </row>
    <row r="747" spans="3:20" x14ac:dyDescent="0.2">
      <c r="C747">
        <v>1009</v>
      </c>
      <c r="D747" t="s">
        <v>199</v>
      </c>
      <c r="E747" t="s">
        <v>226</v>
      </c>
      <c r="F747" t="s">
        <v>1053</v>
      </c>
      <c r="G747" s="1">
        <v>41085</v>
      </c>
      <c r="H747" t="s">
        <v>202</v>
      </c>
      <c r="I747">
        <v>34</v>
      </c>
      <c r="J747">
        <v>6.9630000000000001</v>
      </c>
      <c r="K747">
        <v>0</v>
      </c>
      <c r="L747" s="139">
        <v>701.65</v>
      </c>
      <c r="M747">
        <v>0</v>
      </c>
      <c r="N747">
        <f t="shared" si="77"/>
        <v>701.65</v>
      </c>
      <c r="O747">
        <f t="shared" si="78"/>
        <v>4885.5889500000003</v>
      </c>
      <c r="P747" t="str">
        <f t="shared" si="79"/>
        <v>10094108531VME</v>
      </c>
      <c r="Q747" t="str">
        <f t="shared" si="80"/>
        <v>14108531VME</v>
      </c>
      <c r="R747" t="str">
        <f t="shared" si="81"/>
        <v>141085TDVME</v>
      </c>
      <c r="S747" t="str">
        <f t="shared" si="82"/>
        <v>100941085TDVME</v>
      </c>
      <c r="T747" t="str">
        <f t="shared" si="83"/>
        <v>0VME</v>
      </c>
    </row>
    <row r="748" spans="3:20" x14ac:dyDescent="0.2">
      <c r="C748">
        <v>1009</v>
      </c>
      <c r="D748" t="s">
        <v>199</v>
      </c>
      <c r="E748" t="s">
        <v>226</v>
      </c>
      <c r="F748" t="s">
        <v>1054</v>
      </c>
      <c r="G748" s="1">
        <v>41085</v>
      </c>
      <c r="H748" t="s">
        <v>202</v>
      </c>
      <c r="I748">
        <v>34</v>
      </c>
      <c r="J748">
        <v>6.9610000000000003</v>
      </c>
      <c r="K748">
        <v>0</v>
      </c>
      <c r="L748" s="139">
        <v>7182.88</v>
      </c>
      <c r="M748">
        <v>0</v>
      </c>
      <c r="N748">
        <f t="shared" si="77"/>
        <v>7182.88</v>
      </c>
      <c r="O748">
        <f t="shared" si="78"/>
        <v>50000.027680000007</v>
      </c>
      <c r="P748" t="str">
        <f t="shared" si="79"/>
        <v>10094108531VME</v>
      </c>
      <c r="Q748" t="str">
        <f t="shared" si="80"/>
        <v>14108531VME</v>
      </c>
      <c r="R748" t="str">
        <f t="shared" si="81"/>
        <v>141085TDVME</v>
      </c>
      <c r="S748" t="str">
        <f t="shared" si="82"/>
        <v>100941085TDVME</v>
      </c>
      <c r="T748" t="str">
        <f t="shared" si="83"/>
        <v>0VME</v>
      </c>
    </row>
    <row r="749" spans="3:20" x14ac:dyDescent="0.2">
      <c r="C749">
        <v>1009</v>
      </c>
      <c r="D749" t="s">
        <v>199</v>
      </c>
      <c r="E749" t="s">
        <v>226</v>
      </c>
      <c r="F749" t="s">
        <v>1055</v>
      </c>
      <c r="G749" s="1">
        <v>41085</v>
      </c>
      <c r="H749" t="s">
        <v>202</v>
      </c>
      <c r="I749">
        <v>34</v>
      </c>
      <c r="J749">
        <v>6.9610000000000003</v>
      </c>
      <c r="K749">
        <v>0</v>
      </c>
      <c r="L749" s="139">
        <v>14365.75</v>
      </c>
      <c r="M749">
        <v>0</v>
      </c>
      <c r="N749">
        <f t="shared" si="77"/>
        <v>14365.75</v>
      </c>
      <c r="O749">
        <f t="shared" si="78"/>
        <v>99999.985750000007</v>
      </c>
      <c r="P749" t="str">
        <f t="shared" si="79"/>
        <v>10094108531VME</v>
      </c>
      <c r="Q749" t="str">
        <f t="shared" si="80"/>
        <v>14108531VME</v>
      </c>
      <c r="R749" t="str">
        <f t="shared" si="81"/>
        <v>141085TDVME</v>
      </c>
      <c r="S749" t="str">
        <f t="shared" si="82"/>
        <v>100941085TDVME</v>
      </c>
      <c r="T749" t="str">
        <f t="shared" si="83"/>
        <v>0VME</v>
      </c>
    </row>
    <row r="750" spans="3:20" x14ac:dyDescent="0.2">
      <c r="C750">
        <v>1009</v>
      </c>
      <c r="D750" t="s">
        <v>199</v>
      </c>
      <c r="E750" t="s">
        <v>226</v>
      </c>
      <c r="F750" t="s">
        <v>1056</v>
      </c>
      <c r="G750" s="1">
        <v>41085</v>
      </c>
      <c r="H750" t="s">
        <v>202</v>
      </c>
      <c r="I750">
        <v>34</v>
      </c>
      <c r="J750">
        <v>6.9610000000000003</v>
      </c>
      <c r="K750">
        <v>0</v>
      </c>
      <c r="L750" s="139">
        <v>43097.26</v>
      </c>
      <c r="M750">
        <v>0</v>
      </c>
      <c r="N750">
        <f t="shared" si="77"/>
        <v>43097.26</v>
      </c>
      <c r="O750">
        <f t="shared" si="78"/>
        <v>300000.02686000004</v>
      </c>
      <c r="P750" t="str">
        <f t="shared" si="79"/>
        <v>10094108531VME</v>
      </c>
      <c r="Q750" t="str">
        <f t="shared" si="80"/>
        <v>14108531VME</v>
      </c>
      <c r="R750" t="str">
        <f t="shared" si="81"/>
        <v>141085TDVME</v>
      </c>
      <c r="S750" t="str">
        <f t="shared" si="82"/>
        <v>100941085TDVME</v>
      </c>
      <c r="T750" t="str">
        <f t="shared" si="83"/>
        <v>0VME</v>
      </c>
    </row>
    <row r="751" spans="3:20" x14ac:dyDescent="0.2">
      <c r="C751">
        <v>1009</v>
      </c>
      <c r="D751" t="s">
        <v>199</v>
      </c>
      <c r="E751" t="s">
        <v>226</v>
      </c>
      <c r="F751" t="s">
        <v>1057</v>
      </c>
      <c r="G751" s="1">
        <v>41085</v>
      </c>
      <c r="H751" t="s">
        <v>202</v>
      </c>
      <c r="I751">
        <v>34</v>
      </c>
      <c r="J751">
        <v>6.9610000000000003</v>
      </c>
      <c r="K751">
        <v>0</v>
      </c>
      <c r="L751" s="139">
        <v>5746.3</v>
      </c>
      <c r="M751">
        <v>0</v>
      </c>
      <c r="N751">
        <f t="shared" si="77"/>
        <v>5746.3</v>
      </c>
      <c r="O751">
        <f t="shared" si="78"/>
        <v>39999.994300000006</v>
      </c>
      <c r="P751" t="str">
        <f t="shared" si="79"/>
        <v>10094108531VME</v>
      </c>
      <c r="Q751" t="str">
        <f t="shared" si="80"/>
        <v>14108531VME</v>
      </c>
      <c r="R751" t="str">
        <f t="shared" si="81"/>
        <v>141085TDVME</v>
      </c>
      <c r="S751" t="str">
        <f t="shared" si="82"/>
        <v>100941085TDVME</v>
      </c>
      <c r="T751" t="str">
        <f t="shared" si="83"/>
        <v>0VME</v>
      </c>
    </row>
    <row r="752" spans="3:20" x14ac:dyDescent="0.2">
      <c r="C752">
        <v>1009</v>
      </c>
      <c r="D752" t="s">
        <v>199</v>
      </c>
      <c r="E752" t="s">
        <v>226</v>
      </c>
      <c r="F752" t="s">
        <v>1058</v>
      </c>
      <c r="G752" s="1">
        <v>41085</v>
      </c>
      <c r="H752" t="s">
        <v>202</v>
      </c>
      <c r="I752">
        <v>34</v>
      </c>
      <c r="J752">
        <v>6.9610000000000003</v>
      </c>
      <c r="K752">
        <v>0</v>
      </c>
      <c r="L752" s="139">
        <v>10000</v>
      </c>
      <c r="M752">
        <v>0</v>
      </c>
      <c r="N752">
        <f t="shared" si="77"/>
        <v>10000</v>
      </c>
      <c r="O752">
        <f t="shared" si="78"/>
        <v>69610</v>
      </c>
      <c r="P752" t="str">
        <f t="shared" si="79"/>
        <v>10094108531VME</v>
      </c>
      <c r="Q752" t="str">
        <f t="shared" si="80"/>
        <v>14108531VME</v>
      </c>
      <c r="R752" t="str">
        <f t="shared" si="81"/>
        <v>141085TDVME</v>
      </c>
      <c r="S752" t="str">
        <f t="shared" si="82"/>
        <v>100941085TDVME</v>
      </c>
      <c r="T752" t="str">
        <f t="shared" si="83"/>
        <v>0VME</v>
      </c>
    </row>
    <row r="753" spans="3:20" x14ac:dyDescent="0.2">
      <c r="C753">
        <v>1009</v>
      </c>
      <c r="D753" t="s">
        <v>199</v>
      </c>
      <c r="E753" t="s">
        <v>226</v>
      </c>
      <c r="F753" t="s">
        <v>1059</v>
      </c>
      <c r="G753" s="1">
        <v>41085</v>
      </c>
      <c r="H753" t="s">
        <v>202</v>
      </c>
      <c r="I753">
        <v>34</v>
      </c>
      <c r="J753">
        <v>6.9610000000000003</v>
      </c>
      <c r="K753">
        <v>0</v>
      </c>
      <c r="L753" s="139">
        <v>21000</v>
      </c>
      <c r="M753">
        <v>0</v>
      </c>
      <c r="N753">
        <f t="shared" si="77"/>
        <v>21000</v>
      </c>
      <c r="O753">
        <f t="shared" si="78"/>
        <v>146181</v>
      </c>
      <c r="P753" t="str">
        <f t="shared" si="79"/>
        <v>10094108531VME</v>
      </c>
      <c r="Q753" t="str">
        <f t="shared" si="80"/>
        <v>14108531VME</v>
      </c>
      <c r="R753" t="str">
        <f t="shared" si="81"/>
        <v>141085TDVME</v>
      </c>
      <c r="S753" t="str">
        <f t="shared" si="82"/>
        <v>100941085TDVME</v>
      </c>
      <c r="T753" t="str">
        <f t="shared" si="83"/>
        <v>0VME</v>
      </c>
    </row>
    <row r="754" spans="3:20" x14ac:dyDescent="0.2">
      <c r="C754">
        <v>1009</v>
      </c>
      <c r="D754" t="s">
        <v>199</v>
      </c>
      <c r="E754" t="s">
        <v>226</v>
      </c>
      <c r="F754" t="s">
        <v>1060</v>
      </c>
      <c r="G754" s="1">
        <v>41085</v>
      </c>
      <c r="H754" t="s">
        <v>202</v>
      </c>
      <c r="I754">
        <v>34</v>
      </c>
      <c r="J754">
        <v>6.9610000000000003</v>
      </c>
      <c r="K754">
        <v>0</v>
      </c>
      <c r="L754" s="139">
        <v>14000</v>
      </c>
      <c r="M754">
        <v>0</v>
      </c>
      <c r="N754">
        <f t="shared" si="77"/>
        <v>14000</v>
      </c>
      <c r="O754">
        <f t="shared" si="78"/>
        <v>97454</v>
      </c>
      <c r="P754" t="str">
        <f t="shared" si="79"/>
        <v>10094108531VME</v>
      </c>
      <c r="Q754" t="str">
        <f t="shared" si="80"/>
        <v>14108531VME</v>
      </c>
      <c r="R754" t="str">
        <f t="shared" si="81"/>
        <v>141085TDVME</v>
      </c>
      <c r="S754" t="str">
        <f t="shared" si="82"/>
        <v>100941085TDVME</v>
      </c>
      <c r="T754" t="str">
        <f t="shared" si="83"/>
        <v>0VME</v>
      </c>
    </row>
    <row r="755" spans="3:20" x14ac:dyDescent="0.2">
      <c r="C755">
        <v>1009</v>
      </c>
      <c r="D755" t="s">
        <v>199</v>
      </c>
      <c r="E755" t="s">
        <v>226</v>
      </c>
      <c r="F755" t="s">
        <v>1061</v>
      </c>
      <c r="G755" s="1">
        <v>41085</v>
      </c>
      <c r="H755" t="s">
        <v>202</v>
      </c>
      <c r="I755">
        <v>34</v>
      </c>
      <c r="J755">
        <v>6.9669999999999996</v>
      </c>
      <c r="K755">
        <v>0</v>
      </c>
      <c r="L755" s="139">
        <v>2930.38</v>
      </c>
      <c r="M755">
        <v>0</v>
      </c>
      <c r="N755">
        <f t="shared" si="77"/>
        <v>2930.38</v>
      </c>
      <c r="O755">
        <f t="shared" si="78"/>
        <v>20415.957460000001</v>
      </c>
      <c r="P755" t="str">
        <f t="shared" si="79"/>
        <v>10094108531VME</v>
      </c>
      <c r="Q755" t="str">
        <f t="shared" si="80"/>
        <v>14108531VME</v>
      </c>
      <c r="R755" t="str">
        <f t="shared" si="81"/>
        <v>141085TDVME</v>
      </c>
      <c r="S755" t="str">
        <f t="shared" si="82"/>
        <v>100941085TDVME</v>
      </c>
      <c r="T755" t="str">
        <f t="shared" si="83"/>
        <v>0VME</v>
      </c>
    </row>
    <row r="756" spans="3:20" x14ac:dyDescent="0.2">
      <c r="C756">
        <v>1009</v>
      </c>
      <c r="D756" t="s">
        <v>199</v>
      </c>
      <c r="E756" t="s">
        <v>200</v>
      </c>
      <c r="F756" t="s">
        <v>1062</v>
      </c>
      <c r="G756" s="1">
        <v>41085</v>
      </c>
      <c r="H756" t="s">
        <v>204</v>
      </c>
      <c r="I756">
        <v>34</v>
      </c>
      <c r="J756">
        <v>6.85</v>
      </c>
      <c r="K756">
        <v>948.92</v>
      </c>
      <c r="L756" s="139">
        <v>0</v>
      </c>
      <c r="M756">
        <v>0</v>
      </c>
      <c r="N756">
        <f t="shared" si="77"/>
        <v>948.92</v>
      </c>
      <c r="O756">
        <f t="shared" si="78"/>
        <v>6500.101999999999</v>
      </c>
      <c r="P756" t="str">
        <f t="shared" si="79"/>
        <v>10094108530CME</v>
      </c>
      <c r="Q756" t="str">
        <f t="shared" si="80"/>
        <v>14108530CME</v>
      </c>
      <c r="R756" t="str">
        <f t="shared" si="81"/>
        <v>141085TDCME</v>
      </c>
      <c r="S756" t="str">
        <f t="shared" si="82"/>
        <v>100941085TDCME</v>
      </c>
      <c r="T756" t="str">
        <f t="shared" si="83"/>
        <v>0CME</v>
      </c>
    </row>
    <row r="757" spans="3:20" x14ac:dyDescent="0.2">
      <c r="C757">
        <v>1009</v>
      </c>
      <c r="D757" t="s">
        <v>199</v>
      </c>
      <c r="E757" t="s">
        <v>200</v>
      </c>
      <c r="F757" t="s">
        <v>1063</v>
      </c>
      <c r="G757" s="1">
        <v>41085</v>
      </c>
      <c r="H757" t="s">
        <v>202</v>
      </c>
      <c r="I757">
        <v>34</v>
      </c>
      <c r="J757">
        <v>6.97</v>
      </c>
      <c r="K757">
        <v>0</v>
      </c>
      <c r="L757" s="139">
        <v>387.15</v>
      </c>
      <c r="M757">
        <v>0</v>
      </c>
      <c r="N757">
        <f t="shared" si="77"/>
        <v>387.15</v>
      </c>
      <c r="O757">
        <f t="shared" si="78"/>
        <v>2698.4354999999996</v>
      </c>
      <c r="P757" t="str">
        <f t="shared" si="79"/>
        <v>10094108530VME</v>
      </c>
      <c r="Q757" t="str">
        <f t="shared" si="80"/>
        <v>14108530VME</v>
      </c>
      <c r="R757" t="str">
        <f t="shared" si="81"/>
        <v>141085TDVME</v>
      </c>
      <c r="S757" t="str">
        <f t="shared" si="82"/>
        <v>100941085TDVME</v>
      </c>
      <c r="T757" t="str">
        <f t="shared" si="83"/>
        <v>0VME</v>
      </c>
    </row>
    <row r="758" spans="3:20" x14ac:dyDescent="0.2">
      <c r="C758">
        <v>1009</v>
      </c>
      <c r="D758" t="s">
        <v>199</v>
      </c>
      <c r="E758" t="s">
        <v>200</v>
      </c>
      <c r="F758" t="s">
        <v>1064</v>
      </c>
      <c r="G758" s="1">
        <v>41085</v>
      </c>
      <c r="H758" t="s">
        <v>204</v>
      </c>
      <c r="I758">
        <v>34</v>
      </c>
      <c r="J758">
        <v>6.85</v>
      </c>
      <c r="K758">
        <v>335.76</v>
      </c>
      <c r="L758" s="139">
        <v>0</v>
      </c>
      <c r="M758">
        <v>0</v>
      </c>
      <c r="N758">
        <f t="shared" si="77"/>
        <v>335.76</v>
      </c>
      <c r="O758">
        <f t="shared" si="78"/>
        <v>2299.9559999999997</v>
      </c>
      <c r="P758" t="str">
        <f t="shared" si="79"/>
        <v>10094108530CME</v>
      </c>
      <c r="Q758" t="str">
        <f t="shared" si="80"/>
        <v>14108530CME</v>
      </c>
      <c r="R758" t="str">
        <f t="shared" si="81"/>
        <v>141085TDCME</v>
      </c>
      <c r="S758" t="str">
        <f t="shared" si="82"/>
        <v>100941085TDCME</v>
      </c>
      <c r="T758" t="str">
        <f t="shared" si="83"/>
        <v>0CME</v>
      </c>
    </row>
    <row r="759" spans="3:20" x14ac:dyDescent="0.2">
      <c r="C759">
        <v>1009</v>
      </c>
      <c r="D759" t="s">
        <v>199</v>
      </c>
      <c r="E759" t="s">
        <v>200</v>
      </c>
      <c r="F759" t="s">
        <v>1065</v>
      </c>
      <c r="G759" s="1">
        <v>41085</v>
      </c>
      <c r="H759" t="s">
        <v>202</v>
      </c>
      <c r="I759">
        <v>34</v>
      </c>
      <c r="J759">
        <v>6.9669999999999996</v>
      </c>
      <c r="K759">
        <v>0</v>
      </c>
      <c r="L759" s="139">
        <v>21363.57</v>
      </c>
      <c r="M759">
        <v>0</v>
      </c>
      <c r="N759">
        <f t="shared" si="77"/>
        <v>21363.57</v>
      </c>
      <c r="O759">
        <f t="shared" si="78"/>
        <v>148839.99218999999</v>
      </c>
      <c r="P759" t="str">
        <f t="shared" si="79"/>
        <v>10094108530VME</v>
      </c>
      <c r="Q759" t="str">
        <f t="shared" si="80"/>
        <v>14108530VME</v>
      </c>
      <c r="R759" t="str">
        <f t="shared" si="81"/>
        <v>141085TDVME</v>
      </c>
      <c r="S759" t="str">
        <f t="shared" si="82"/>
        <v>100941085TDVME</v>
      </c>
      <c r="T759" t="str">
        <f t="shared" si="83"/>
        <v>0VME</v>
      </c>
    </row>
    <row r="760" spans="3:20" x14ac:dyDescent="0.2">
      <c r="C760">
        <v>1014</v>
      </c>
      <c r="D760" t="s">
        <v>199</v>
      </c>
      <c r="E760" t="s">
        <v>226</v>
      </c>
      <c r="F760" t="s">
        <v>235</v>
      </c>
      <c r="G760" s="1">
        <v>41085</v>
      </c>
      <c r="H760" t="s">
        <v>204</v>
      </c>
      <c r="I760">
        <v>34</v>
      </c>
      <c r="J760">
        <v>6.94</v>
      </c>
      <c r="K760">
        <v>461.1</v>
      </c>
      <c r="L760" s="139">
        <v>0</v>
      </c>
      <c r="M760">
        <v>0</v>
      </c>
      <c r="N760">
        <f t="shared" si="77"/>
        <v>461.1</v>
      </c>
      <c r="O760">
        <f t="shared" si="78"/>
        <v>3200.0340000000006</v>
      </c>
      <c r="P760" t="str">
        <f t="shared" si="79"/>
        <v>10144108531CME</v>
      </c>
      <c r="Q760" t="str">
        <f t="shared" si="80"/>
        <v>14108531CME</v>
      </c>
      <c r="R760" t="str">
        <f t="shared" si="81"/>
        <v>141085TDCME</v>
      </c>
      <c r="S760" t="str">
        <f t="shared" si="82"/>
        <v>101441085TDCME</v>
      </c>
      <c r="T760" t="str">
        <f t="shared" si="83"/>
        <v>0CME</v>
      </c>
    </row>
    <row r="761" spans="3:20" x14ac:dyDescent="0.2">
      <c r="C761">
        <v>1014</v>
      </c>
      <c r="D761" t="s">
        <v>199</v>
      </c>
      <c r="E761" t="s">
        <v>226</v>
      </c>
      <c r="F761" t="s">
        <v>236</v>
      </c>
      <c r="G761" s="1">
        <v>41085</v>
      </c>
      <c r="H761" t="s">
        <v>202</v>
      </c>
      <c r="I761">
        <v>34</v>
      </c>
      <c r="J761">
        <v>6.9580000000000002</v>
      </c>
      <c r="K761">
        <v>0</v>
      </c>
      <c r="L761" s="139">
        <v>2870084.06</v>
      </c>
      <c r="M761">
        <v>0</v>
      </c>
      <c r="N761">
        <f t="shared" si="77"/>
        <v>2870084.06</v>
      </c>
      <c r="O761">
        <f t="shared" si="78"/>
        <v>19970044.889480002</v>
      </c>
      <c r="P761" t="str">
        <f t="shared" si="79"/>
        <v>10144108531VME</v>
      </c>
      <c r="Q761" t="str">
        <f t="shared" si="80"/>
        <v>14108531VME</v>
      </c>
      <c r="R761" t="str">
        <f t="shared" si="81"/>
        <v>141085TDVME</v>
      </c>
      <c r="S761" t="str">
        <f t="shared" si="82"/>
        <v>101441085TDVME</v>
      </c>
      <c r="T761" t="str">
        <f t="shared" si="83"/>
        <v>0VME</v>
      </c>
    </row>
    <row r="762" spans="3:20" x14ac:dyDescent="0.2">
      <c r="C762">
        <v>1014</v>
      </c>
      <c r="D762" t="s">
        <v>199</v>
      </c>
      <c r="E762" t="s">
        <v>226</v>
      </c>
      <c r="F762" t="s">
        <v>237</v>
      </c>
      <c r="G762" s="1">
        <v>41085</v>
      </c>
      <c r="H762" t="s">
        <v>202</v>
      </c>
      <c r="I762">
        <v>34</v>
      </c>
      <c r="J762">
        <v>6.9580000000000002</v>
      </c>
      <c r="K762">
        <v>0</v>
      </c>
      <c r="L762" s="139">
        <v>283919.93</v>
      </c>
      <c r="M762">
        <v>0</v>
      </c>
      <c r="N762">
        <f t="shared" si="77"/>
        <v>283919.93</v>
      </c>
      <c r="O762">
        <f t="shared" si="78"/>
        <v>1975514.8729399999</v>
      </c>
      <c r="P762" t="str">
        <f t="shared" si="79"/>
        <v>10144108531VME</v>
      </c>
      <c r="Q762" t="str">
        <f t="shared" si="80"/>
        <v>14108531VME</v>
      </c>
      <c r="R762" t="str">
        <f t="shared" si="81"/>
        <v>141085TDVME</v>
      </c>
      <c r="S762" t="str">
        <f t="shared" si="82"/>
        <v>101441085TDVME</v>
      </c>
      <c r="T762" t="str">
        <f t="shared" si="83"/>
        <v>0VME</v>
      </c>
    </row>
    <row r="763" spans="3:20" x14ac:dyDescent="0.2">
      <c r="C763">
        <v>1014</v>
      </c>
      <c r="D763" t="s">
        <v>199</v>
      </c>
      <c r="E763" t="s">
        <v>226</v>
      </c>
      <c r="F763" t="s">
        <v>238</v>
      </c>
      <c r="G763" s="1">
        <v>41085</v>
      </c>
      <c r="H763" t="s">
        <v>202</v>
      </c>
      <c r="I763">
        <v>34</v>
      </c>
      <c r="J763">
        <v>6.9580000000000002</v>
      </c>
      <c r="K763">
        <v>0</v>
      </c>
      <c r="L763" s="139">
        <v>3124.96</v>
      </c>
      <c r="M763">
        <v>0</v>
      </c>
      <c r="N763">
        <f t="shared" si="77"/>
        <v>3124.96</v>
      </c>
      <c r="O763">
        <f t="shared" si="78"/>
        <v>21743.471680000002</v>
      </c>
      <c r="P763" t="str">
        <f t="shared" si="79"/>
        <v>10144108531VME</v>
      </c>
      <c r="Q763" t="str">
        <f t="shared" si="80"/>
        <v>14108531VME</v>
      </c>
      <c r="R763" t="str">
        <f t="shared" si="81"/>
        <v>141085TDVME</v>
      </c>
      <c r="S763" t="str">
        <f t="shared" si="82"/>
        <v>101441085TDVME</v>
      </c>
      <c r="T763" t="str">
        <f t="shared" si="83"/>
        <v>0VME</v>
      </c>
    </row>
    <row r="764" spans="3:20" x14ac:dyDescent="0.2">
      <c r="C764">
        <v>1014</v>
      </c>
      <c r="D764" t="s">
        <v>199</v>
      </c>
      <c r="E764" t="s">
        <v>227</v>
      </c>
      <c r="F764" t="s">
        <v>205</v>
      </c>
      <c r="G764" s="1">
        <v>41085</v>
      </c>
      <c r="H764" t="s">
        <v>202</v>
      </c>
      <c r="I764">
        <v>34</v>
      </c>
      <c r="J764">
        <v>6.9584999999999999</v>
      </c>
      <c r="K764">
        <v>0</v>
      </c>
      <c r="L764" s="139">
        <v>1000000</v>
      </c>
      <c r="M764">
        <v>1033</v>
      </c>
      <c r="N764">
        <f t="shared" si="77"/>
        <v>1000000</v>
      </c>
      <c r="O764">
        <f t="shared" si="78"/>
        <v>6958500</v>
      </c>
      <c r="P764" t="str">
        <f t="shared" si="79"/>
        <v>10144108532VME</v>
      </c>
      <c r="Q764" t="str">
        <f t="shared" si="80"/>
        <v>14108532VME</v>
      </c>
      <c r="R764" t="str">
        <f t="shared" si="81"/>
        <v>141085TDVME</v>
      </c>
      <c r="S764" t="str">
        <f t="shared" si="82"/>
        <v>101441085TDVME</v>
      </c>
      <c r="T764" t="str">
        <f t="shared" si="83"/>
        <v>1033VME</v>
      </c>
    </row>
    <row r="765" spans="3:20" x14ac:dyDescent="0.2">
      <c r="C765">
        <v>1014</v>
      </c>
      <c r="D765" t="s">
        <v>199</v>
      </c>
      <c r="E765" t="s">
        <v>200</v>
      </c>
      <c r="F765" t="s">
        <v>201</v>
      </c>
      <c r="G765" s="1">
        <v>41085</v>
      </c>
      <c r="H765" t="s">
        <v>202</v>
      </c>
      <c r="I765">
        <v>34</v>
      </c>
      <c r="J765">
        <v>6.96</v>
      </c>
      <c r="K765">
        <v>0</v>
      </c>
      <c r="L765" s="139">
        <v>1199937.46</v>
      </c>
      <c r="M765">
        <v>0</v>
      </c>
      <c r="N765">
        <f t="shared" si="77"/>
        <v>1199937.46</v>
      </c>
      <c r="O765">
        <f t="shared" si="78"/>
        <v>8351564.7215999998</v>
      </c>
      <c r="P765" t="str">
        <f t="shared" si="79"/>
        <v>10144108530VME</v>
      </c>
      <c r="Q765" t="str">
        <f t="shared" si="80"/>
        <v>14108530VME</v>
      </c>
      <c r="R765" t="str">
        <f t="shared" si="81"/>
        <v>141085TDVME</v>
      </c>
      <c r="S765" t="str">
        <f t="shared" si="82"/>
        <v>101441085TDVME</v>
      </c>
      <c r="T765" t="str">
        <f t="shared" si="83"/>
        <v>0VME</v>
      </c>
    </row>
    <row r="766" spans="3:20" x14ac:dyDescent="0.2">
      <c r="C766">
        <v>1014</v>
      </c>
      <c r="D766" t="s">
        <v>199</v>
      </c>
      <c r="E766" t="s">
        <v>200</v>
      </c>
      <c r="F766" t="s">
        <v>214</v>
      </c>
      <c r="G766" s="1">
        <v>41085</v>
      </c>
      <c r="H766" t="s">
        <v>204</v>
      </c>
      <c r="I766">
        <v>34</v>
      </c>
      <c r="J766">
        <v>6.86</v>
      </c>
      <c r="K766">
        <v>1063498.21</v>
      </c>
      <c r="L766" s="139">
        <v>0</v>
      </c>
      <c r="M766">
        <v>0</v>
      </c>
      <c r="N766">
        <f t="shared" si="77"/>
        <v>1063498.21</v>
      </c>
      <c r="O766">
        <f t="shared" si="78"/>
        <v>7295597.7205999997</v>
      </c>
      <c r="P766" t="str">
        <f t="shared" si="79"/>
        <v>10144108530CME</v>
      </c>
      <c r="Q766" t="str">
        <f t="shared" si="80"/>
        <v>14108530CME</v>
      </c>
      <c r="R766" t="str">
        <f t="shared" si="81"/>
        <v>141085TDCME</v>
      </c>
      <c r="S766" t="str">
        <f t="shared" si="82"/>
        <v>101441085TDCME</v>
      </c>
      <c r="T766" t="str">
        <f t="shared" si="83"/>
        <v>0CME</v>
      </c>
    </row>
    <row r="767" spans="3:20" x14ac:dyDescent="0.2">
      <c r="C767">
        <v>1014</v>
      </c>
      <c r="D767" t="s">
        <v>199</v>
      </c>
      <c r="E767" t="s">
        <v>226</v>
      </c>
      <c r="F767" t="s">
        <v>203</v>
      </c>
      <c r="G767" s="1">
        <v>41085</v>
      </c>
      <c r="H767" t="s">
        <v>204</v>
      </c>
      <c r="I767">
        <v>34</v>
      </c>
      <c r="J767">
        <v>6.95</v>
      </c>
      <c r="K767">
        <v>2642050</v>
      </c>
      <c r="L767" s="139">
        <v>0</v>
      </c>
      <c r="M767">
        <v>0</v>
      </c>
      <c r="N767">
        <f t="shared" si="77"/>
        <v>2642050</v>
      </c>
      <c r="O767">
        <f t="shared" si="78"/>
        <v>18362247.5</v>
      </c>
      <c r="P767" t="str">
        <f t="shared" si="79"/>
        <v>10144108531CME</v>
      </c>
      <c r="Q767" t="str">
        <f t="shared" si="80"/>
        <v>14108531CME</v>
      </c>
      <c r="R767" t="str">
        <f t="shared" si="81"/>
        <v>141085TDCME</v>
      </c>
      <c r="S767" t="str">
        <f t="shared" si="82"/>
        <v>101441085TDCME</v>
      </c>
      <c r="T767" t="str">
        <f t="shared" si="83"/>
        <v>0CME</v>
      </c>
    </row>
    <row r="768" spans="3:20" x14ac:dyDescent="0.2">
      <c r="C768">
        <v>1014</v>
      </c>
      <c r="D768" t="s">
        <v>199</v>
      </c>
      <c r="E768" t="s">
        <v>226</v>
      </c>
      <c r="F768" t="s">
        <v>239</v>
      </c>
      <c r="G768" s="1">
        <v>41085</v>
      </c>
      <c r="H768" t="s">
        <v>204</v>
      </c>
      <c r="I768">
        <v>34</v>
      </c>
      <c r="J768">
        <v>6.8601000000000001</v>
      </c>
      <c r="K768">
        <v>62.25</v>
      </c>
      <c r="L768" s="139">
        <v>0</v>
      </c>
      <c r="M768">
        <v>0</v>
      </c>
      <c r="N768">
        <f t="shared" si="77"/>
        <v>62.25</v>
      </c>
      <c r="O768">
        <f t="shared" si="78"/>
        <v>427.041225</v>
      </c>
      <c r="P768" t="str">
        <f t="shared" si="79"/>
        <v>10144108531CME</v>
      </c>
      <c r="Q768" t="str">
        <f t="shared" si="80"/>
        <v>14108531CME</v>
      </c>
      <c r="R768" t="str">
        <f t="shared" si="81"/>
        <v>141085TDCME</v>
      </c>
      <c r="S768" t="str">
        <f t="shared" si="82"/>
        <v>101441085TDCME</v>
      </c>
      <c r="T768" t="str">
        <f t="shared" si="83"/>
        <v>0CME</v>
      </c>
    </row>
    <row r="769" spans="3:20" x14ac:dyDescent="0.2">
      <c r="C769">
        <v>1014</v>
      </c>
      <c r="D769" t="s">
        <v>199</v>
      </c>
      <c r="E769" t="s">
        <v>226</v>
      </c>
      <c r="F769" t="s">
        <v>240</v>
      </c>
      <c r="G769" s="1">
        <v>41085</v>
      </c>
      <c r="H769" t="s">
        <v>204</v>
      </c>
      <c r="I769">
        <v>34</v>
      </c>
      <c r="J769">
        <v>6.95</v>
      </c>
      <c r="K769">
        <v>2636068</v>
      </c>
      <c r="L769" s="139">
        <v>0</v>
      </c>
      <c r="M769">
        <v>0</v>
      </c>
      <c r="N769">
        <f t="shared" si="77"/>
        <v>2636068</v>
      </c>
      <c r="O769">
        <f t="shared" si="78"/>
        <v>18320672.600000001</v>
      </c>
      <c r="P769" t="str">
        <f t="shared" si="79"/>
        <v>10144108531CME</v>
      </c>
      <c r="Q769" t="str">
        <f t="shared" si="80"/>
        <v>14108531CME</v>
      </c>
      <c r="R769" t="str">
        <f t="shared" si="81"/>
        <v>141085TDCME</v>
      </c>
      <c r="S769" t="str">
        <f t="shared" si="82"/>
        <v>101441085TDCME</v>
      </c>
      <c r="T769" t="str">
        <f t="shared" si="83"/>
        <v>0CME</v>
      </c>
    </row>
    <row r="770" spans="3:20" x14ac:dyDescent="0.2">
      <c r="C770">
        <v>1014</v>
      </c>
      <c r="D770" t="s">
        <v>199</v>
      </c>
      <c r="E770" t="s">
        <v>227</v>
      </c>
      <c r="F770" t="s">
        <v>225</v>
      </c>
      <c r="G770" s="1">
        <v>41085</v>
      </c>
      <c r="H770" t="s">
        <v>202</v>
      </c>
      <c r="I770">
        <v>34</v>
      </c>
      <c r="J770">
        <v>6.96</v>
      </c>
      <c r="K770">
        <v>0</v>
      </c>
      <c r="L770" s="139">
        <v>100000</v>
      </c>
      <c r="M770">
        <v>3002</v>
      </c>
      <c r="N770">
        <f t="shared" si="77"/>
        <v>100000</v>
      </c>
      <c r="O770">
        <f t="shared" si="78"/>
        <v>696000</v>
      </c>
      <c r="P770" t="str">
        <f t="shared" si="79"/>
        <v>10144108532VME</v>
      </c>
      <c r="Q770" t="str">
        <f t="shared" si="80"/>
        <v>14108532VME</v>
      </c>
      <c r="R770" t="str">
        <f t="shared" si="81"/>
        <v>141085TDVME</v>
      </c>
      <c r="S770" t="str">
        <f t="shared" si="82"/>
        <v>101441085TDVME</v>
      </c>
      <c r="T770" t="str">
        <f t="shared" si="83"/>
        <v>3002VME</v>
      </c>
    </row>
    <row r="771" spans="3:20" x14ac:dyDescent="0.2">
      <c r="C771">
        <v>1016</v>
      </c>
      <c r="D771" t="s">
        <v>199</v>
      </c>
      <c r="E771" t="s">
        <v>200</v>
      </c>
      <c r="F771" t="s">
        <v>627</v>
      </c>
      <c r="G771" s="1">
        <v>41085</v>
      </c>
      <c r="H771" t="s">
        <v>204</v>
      </c>
      <c r="I771">
        <v>34</v>
      </c>
      <c r="J771">
        <v>6.85</v>
      </c>
      <c r="K771">
        <v>1735.39</v>
      </c>
      <c r="L771" s="139">
        <v>0</v>
      </c>
      <c r="M771">
        <v>0</v>
      </c>
      <c r="N771">
        <f t="shared" si="77"/>
        <v>1735.39</v>
      </c>
      <c r="O771">
        <f t="shared" si="78"/>
        <v>11887.4215</v>
      </c>
      <c r="P771" t="str">
        <f t="shared" si="79"/>
        <v>10164108530CME</v>
      </c>
      <c r="Q771" t="str">
        <f t="shared" si="80"/>
        <v>14108530CME</v>
      </c>
      <c r="R771" t="str">
        <f t="shared" si="81"/>
        <v>141085TDCME</v>
      </c>
      <c r="S771" t="str">
        <f t="shared" si="82"/>
        <v>101641085TDCME</v>
      </c>
      <c r="T771" t="str">
        <f t="shared" si="83"/>
        <v>0CME</v>
      </c>
    </row>
    <row r="772" spans="3:20" x14ac:dyDescent="0.2">
      <c r="C772">
        <v>1016</v>
      </c>
      <c r="D772" t="s">
        <v>199</v>
      </c>
      <c r="E772" t="s">
        <v>200</v>
      </c>
      <c r="F772" t="s">
        <v>1066</v>
      </c>
      <c r="G772" s="1">
        <v>41085</v>
      </c>
      <c r="H772" t="s">
        <v>202</v>
      </c>
      <c r="I772">
        <v>34</v>
      </c>
      <c r="J772">
        <v>6.97</v>
      </c>
      <c r="K772">
        <v>0</v>
      </c>
      <c r="L772" s="139">
        <v>31515.200000000001</v>
      </c>
      <c r="M772">
        <v>0</v>
      </c>
      <c r="N772">
        <f t="shared" si="77"/>
        <v>31515.200000000001</v>
      </c>
      <c r="O772">
        <f t="shared" si="78"/>
        <v>219660.94399999999</v>
      </c>
      <c r="P772" t="str">
        <f t="shared" si="79"/>
        <v>10164108530VME</v>
      </c>
      <c r="Q772" t="str">
        <f t="shared" si="80"/>
        <v>14108530VME</v>
      </c>
      <c r="R772" t="str">
        <f t="shared" si="81"/>
        <v>141085TDVME</v>
      </c>
      <c r="S772" t="str">
        <f t="shared" si="82"/>
        <v>101641085TDVME</v>
      </c>
      <c r="T772" t="str">
        <f t="shared" si="83"/>
        <v>0VME</v>
      </c>
    </row>
    <row r="773" spans="3:20" x14ac:dyDescent="0.2">
      <c r="C773">
        <v>1016</v>
      </c>
      <c r="D773" t="s">
        <v>199</v>
      </c>
      <c r="E773" t="s">
        <v>226</v>
      </c>
      <c r="F773" t="s">
        <v>626</v>
      </c>
      <c r="G773" s="1">
        <v>41085</v>
      </c>
      <c r="H773" t="s">
        <v>202</v>
      </c>
      <c r="I773">
        <v>34</v>
      </c>
      <c r="J773">
        <v>6.9649999999999999</v>
      </c>
      <c r="K773">
        <v>0</v>
      </c>
      <c r="L773" s="139">
        <v>19181.37</v>
      </c>
      <c r="M773">
        <v>0</v>
      </c>
      <c r="N773">
        <f t="shared" si="77"/>
        <v>19181.37</v>
      </c>
      <c r="O773">
        <f t="shared" si="78"/>
        <v>133598.24205</v>
      </c>
      <c r="P773" t="str">
        <f t="shared" si="79"/>
        <v>10164108531VME</v>
      </c>
      <c r="Q773" t="str">
        <f t="shared" si="80"/>
        <v>14108531VME</v>
      </c>
      <c r="R773" t="str">
        <f t="shared" si="81"/>
        <v>141085TDVME</v>
      </c>
      <c r="S773" t="str">
        <f t="shared" si="82"/>
        <v>101641085TDVME</v>
      </c>
      <c r="T773" t="str">
        <f t="shared" si="83"/>
        <v>0VME</v>
      </c>
    </row>
    <row r="774" spans="3:20" x14ac:dyDescent="0.2">
      <c r="C774">
        <v>1016</v>
      </c>
      <c r="D774" t="s">
        <v>199</v>
      </c>
      <c r="E774" t="s">
        <v>226</v>
      </c>
      <c r="F774" t="s">
        <v>1067</v>
      </c>
      <c r="G774" s="1">
        <v>41085</v>
      </c>
      <c r="H774" t="s">
        <v>204</v>
      </c>
      <c r="I774">
        <v>34</v>
      </c>
      <c r="J774">
        <v>6.95</v>
      </c>
      <c r="K774">
        <v>200000</v>
      </c>
      <c r="L774" s="139">
        <v>0</v>
      </c>
      <c r="M774">
        <v>0</v>
      </c>
      <c r="N774">
        <f t="shared" si="77"/>
        <v>200000</v>
      </c>
      <c r="O774">
        <f t="shared" si="78"/>
        <v>1390000</v>
      </c>
      <c r="P774" t="str">
        <f t="shared" si="79"/>
        <v>10164108531CME</v>
      </c>
      <c r="Q774" t="str">
        <f t="shared" si="80"/>
        <v>14108531CME</v>
      </c>
      <c r="R774" t="str">
        <f t="shared" si="81"/>
        <v>141085TDCME</v>
      </c>
      <c r="S774" t="str">
        <f t="shared" si="82"/>
        <v>101641085TDCME</v>
      </c>
      <c r="T774" t="str">
        <f t="shared" si="83"/>
        <v>0CME</v>
      </c>
    </row>
    <row r="775" spans="3:20" x14ac:dyDescent="0.2">
      <c r="C775">
        <v>1016</v>
      </c>
      <c r="D775" t="s">
        <v>199</v>
      </c>
      <c r="E775" t="s">
        <v>200</v>
      </c>
      <c r="F775" t="s">
        <v>628</v>
      </c>
      <c r="G775" s="1">
        <v>41085</v>
      </c>
      <c r="H775" t="s">
        <v>204</v>
      </c>
      <c r="I775">
        <v>34</v>
      </c>
      <c r="J775">
        <v>6.85</v>
      </c>
      <c r="K775">
        <v>14077.07</v>
      </c>
      <c r="L775" s="139">
        <v>0</v>
      </c>
      <c r="M775">
        <v>0</v>
      </c>
      <c r="N775">
        <f t="shared" si="77"/>
        <v>14077.07</v>
      </c>
      <c r="O775">
        <f t="shared" si="78"/>
        <v>96427.929499999998</v>
      </c>
      <c r="P775" t="str">
        <f t="shared" si="79"/>
        <v>10164108530CME</v>
      </c>
      <c r="Q775" t="str">
        <f t="shared" si="80"/>
        <v>14108530CME</v>
      </c>
      <c r="R775" t="str">
        <f t="shared" si="81"/>
        <v>141085TDCME</v>
      </c>
      <c r="S775" t="str">
        <f t="shared" si="82"/>
        <v>101641085TDCME</v>
      </c>
      <c r="T775" t="str">
        <f t="shared" si="83"/>
        <v>0CME</v>
      </c>
    </row>
    <row r="776" spans="3:20" x14ac:dyDescent="0.2">
      <c r="C776">
        <v>1016</v>
      </c>
      <c r="D776" t="s">
        <v>199</v>
      </c>
      <c r="E776" t="s">
        <v>200</v>
      </c>
      <c r="F776" t="s">
        <v>629</v>
      </c>
      <c r="G776" s="1">
        <v>41085</v>
      </c>
      <c r="H776" t="s">
        <v>202</v>
      </c>
      <c r="I776">
        <v>34</v>
      </c>
      <c r="J776">
        <v>6.97</v>
      </c>
      <c r="K776">
        <v>0</v>
      </c>
      <c r="L776" s="139">
        <v>11008.54</v>
      </c>
      <c r="M776">
        <v>0</v>
      </c>
      <c r="N776">
        <f t="shared" ref="N776:N839" si="84">+L776+K776</f>
        <v>11008.54</v>
      </c>
      <c r="O776">
        <f t="shared" ref="O776:O839" si="85">+N776*J776</f>
        <v>76729.52380000001</v>
      </c>
      <c r="P776" t="str">
        <f t="shared" ref="P776:P839" si="86">+C776&amp;G776&amp;E776&amp;H776</f>
        <v>10164108530VME</v>
      </c>
      <c r="Q776" t="str">
        <f t="shared" ref="Q776:Q839" si="87">IF(C776=10001,"4"&amp;G776&amp;E776&amp;H776,LEFT(C776,1)&amp;G776&amp;E776&amp;H776)</f>
        <v>14108530VME</v>
      </c>
      <c r="R776" t="str">
        <f t="shared" ref="R776:R839" si="88">+LEFT(C776,1)&amp;G776&amp;IF(OR(E776="30",E776="31",E776="32"),"TD","")&amp;H776</f>
        <v>141085TDVME</v>
      </c>
      <c r="S776" t="str">
        <f t="shared" ref="S776:S839" si="89">C776&amp;G776&amp;IF(OR(E776="30",E776="31",E776="32"),"TD","")&amp;H776</f>
        <v>101641085TDVME</v>
      </c>
      <c r="T776" t="str">
        <f t="shared" ref="T776:T839" si="90">M776&amp;H776</f>
        <v>0VME</v>
      </c>
    </row>
    <row r="777" spans="3:20" x14ac:dyDescent="0.2">
      <c r="C777">
        <v>1016</v>
      </c>
      <c r="D777" t="s">
        <v>199</v>
      </c>
      <c r="E777" t="s">
        <v>226</v>
      </c>
      <c r="F777" t="s">
        <v>885</v>
      </c>
      <c r="G777" s="1">
        <v>41085</v>
      </c>
      <c r="H777" t="s">
        <v>204</v>
      </c>
      <c r="I777">
        <v>34</v>
      </c>
      <c r="J777">
        <v>6.95</v>
      </c>
      <c r="K777">
        <v>20000</v>
      </c>
      <c r="L777" s="139">
        <v>0</v>
      </c>
      <c r="M777">
        <v>0</v>
      </c>
      <c r="N777">
        <f t="shared" si="84"/>
        <v>20000</v>
      </c>
      <c r="O777">
        <f t="shared" si="85"/>
        <v>139000</v>
      </c>
      <c r="P777" t="str">
        <f t="shared" si="86"/>
        <v>10164108531CME</v>
      </c>
      <c r="Q777" t="str">
        <f t="shared" si="87"/>
        <v>14108531CME</v>
      </c>
      <c r="R777" t="str">
        <f t="shared" si="88"/>
        <v>141085TDCME</v>
      </c>
      <c r="S777" t="str">
        <f t="shared" si="89"/>
        <v>101641085TDCME</v>
      </c>
      <c r="T777" t="str">
        <f t="shared" si="90"/>
        <v>0CME</v>
      </c>
    </row>
    <row r="778" spans="3:20" x14ac:dyDescent="0.2">
      <c r="C778">
        <v>1016</v>
      </c>
      <c r="D778" t="s">
        <v>199</v>
      </c>
      <c r="E778" t="s">
        <v>226</v>
      </c>
      <c r="F778" t="s">
        <v>884</v>
      </c>
      <c r="G778" s="1">
        <v>41085</v>
      </c>
      <c r="H778" t="s">
        <v>202</v>
      </c>
      <c r="I778">
        <v>34</v>
      </c>
      <c r="J778">
        <v>6.9630000000000001</v>
      </c>
      <c r="K778">
        <v>0</v>
      </c>
      <c r="L778" s="139">
        <v>44500</v>
      </c>
      <c r="M778">
        <v>0</v>
      </c>
      <c r="N778">
        <f t="shared" si="84"/>
        <v>44500</v>
      </c>
      <c r="O778">
        <f t="shared" si="85"/>
        <v>309853.5</v>
      </c>
      <c r="P778" t="str">
        <f t="shared" si="86"/>
        <v>10164108531VME</v>
      </c>
      <c r="Q778" t="str">
        <f t="shared" si="87"/>
        <v>14108531VME</v>
      </c>
      <c r="R778" t="str">
        <f t="shared" si="88"/>
        <v>141085TDVME</v>
      </c>
      <c r="S778" t="str">
        <f t="shared" si="89"/>
        <v>101641085TDVME</v>
      </c>
      <c r="T778" t="str">
        <f t="shared" si="90"/>
        <v>0VME</v>
      </c>
    </row>
    <row r="779" spans="3:20" x14ac:dyDescent="0.2">
      <c r="C779">
        <v>1016</v>
      </c>
      <c r="D779" t="s">
        <v>199</v>
      </c>
      <c r="E779" t="s">
        <v>200</v>
      </c>
      <c r="F779" t="s">
        <v>631</v>
      </c>
      <c r="G779" s="1">
        <v>41085</v>
      </c>
      <c r="H779" t="s">
        <v>204</v>
      </c>
      <c r="I779">
        <v>34</v>
      </c>
      <c r="J779">
        <v>6.85</v>
      </c>
      <c r="K779">
        <v>31032.5</v>
      </c>
      <c r="L779" s="139">
        <v>0</v>
      </c>
      <c r="M779">
        <v>0</v>
      </c>
      <c r="N779">
        <f t="shared" si="84"/>
        <v>31032.5</v>
      </c>
      <c r="O779">
        <f t="shared" si="85"/>
        <v>212572.625</v>
      </c>
      <c r="P779" t="str">
        <f t="shared" si="86"/>
        <v>10164108530CME</v>
      </c>
      <c r="Q779" t="str">
        <f t="shared" si="87"/>
        <v>14108530CME</v>
      </c>
      <c r="R779" t="str">
        <f t="shared" si="88"/>
        <v>141085TDCME</v>
      </c>
      <c r="S779" t="str">
        <f t="shared" si="89"/>
        <v>101641085TDCME</v>
      </c>
      <c r="T779" t="str">
        <f t="shared" si="90"/>
        <v>0CME</v>
      </c>
    </row>
    <row r="780" spans="3:20" x14ac:dyDescent="0.2">
      <c r="C780">
        <v>1016</v>
      </c>
      <c r="D780" t="s">
        <v>199</v>
      </c>
      <c r="E780" t="s">
        <v>200</v>
      </c>
      <c r="F780" t="s">
        <v>630</v>
      </c>
      <c r="G780" s="1">
        <v>41085</v>
      </c>
      <c r="H780" t="s">
        <v>202</v>
      </c>
      <c r="I780">
        <v>34</v>
      </c>
      <c r="J780">
        <v>6.97</v>
      </c>
      <c r="K780">
        <v>0</v>
      </c>
      <c r="L780" s="139">
        <v>208554.88</v>
      </c>
      <c r="M780">
        <v>0</v>
      </c>
      <c r="N780">
        <f t="shared" si="84"/>
        <v>208554.88</v>
      </c>
      <c r="O780">
        <f t="shared" si="85"/>
        <v>1453627.5135999999</v>
      </c>
      <c r="P780" t="str">
        <f t="shared" si="86"/>
        <v>10164108530VME</v>
      </c>
      <c r="Q780" t="str">
        <f t="shared" si="87"/>
        <v>14108530VME</v>
      </c>
      <c r="R780" t="str">
        <f t="shared" si="88"/>
        <v>141085TDVME</v>
      </c>
      <c r="S780" t="str">
        <f t="shared" si="89"/>
        <v>101641085TDVME</v>
      </c>
      <c r="T780" t="str">
        <f t="shared" si="90"/>
        <v>0VME</v>
      </c>
    </row>
    <row r="781" spans="3:20" x14ac:dyDescent="0.2">
      <c r="C781">
        <v>1016</v>
      </c>
      <c r="D781" t="s">
        <v>199</v>
      </c>
      <c r="E781" t="s">
        <v>226</v>
      </c>
      <c r="F781" t="s">
        <v>632</v>
      </c>
      <c r="G781" s="1">
        <v>41085</v>
      </c>
      <c r="H781" t="s">
        <v>202</v>
      </c>
      <c r="I781">
        <v>34</v>
      </c>
      <c r="J781">
        <v>6.9649999999999999</v>
      </c>
      <c r="K781">
        <v>0</v>
      </c>
      <c r="L781" s="139">
        <v>7000</v>
      </c>
      <c r="M781">
        <v>0</v>
      </c>
      <c r="N781">
        <f t="shared" si="84"/>
        <v>7000</v>
      </c>
      <c r="O781">
        <f t="shared" si="85"/>
        <v>48755</v>
      </c>
      <c r="P781" t="str">
        <f t="shared" si="86"/>
        <v>10164108531VME</v>
      </c>
      <c r="Q781" t="str">
        <f t="shared" si="87"/>
        <v>14108531VME</v>
      </c>
      <c r="R781" t="str">
        <f t="shared" si="88"/>
        <v>141085TDVME</v>
      </c>
      <c r="S781" t="str">
        <f t="shared" si="89"/>
        <v>101641085TDVME</v>
      </c>
      <c r="T781" t="str">
        <f t="shared" si="90"/>
        <v>0VME</v>
      </c>
    </row>
    <row r="782" spans="3:20" x14ac:dyDescent="0.2">
      <c r="C782">
        <v>1017</v>
      </c>
      <c r="D782" t="s">
        <v>199</v>
      </c>
      <c r="E782" t="s">
        <v>200</v>
      </c>
      <c r="F782" t="s">
        <v>633</v>
      </c>
      <c r="G782" s="1">
        <v>41085</v>
      </c>
      <c r="H782" t="s">
        <v>204</v>
      </c>
      <c r="I782">
        <v>34</v>
      </c>
      <c r="J782">
        <v>6.85</v>
      </c>
      <c r="K782">
        <v>15263</v>
      </c>
      <c r="L782" s="139">
        <v>0</v>
      </c>
      <c r="M782">
        <v>0</v>
      </c>
      <c r="N782">
        <f t="shared" si="84"/>
        <v>15263</v>
      </c>
      <c r="O782">
        <f t="shared" si="85"/>
        <v>104551.54999999999</v>
      </c>
      <c r="P782" t="str">
        <f t="shared" si="86"/>
        <v>10174108530CME</v>
      </c>
      <c r="Q782" t="str">
        <f t="shared" si="87"/>
        <v>14108530CME</v>
      </c>
      <c r="R782" t="str">
        <f t="shared" si="88"/>
        <v>141085TDCME</v>
      </c>
      <c r="S782" t="str">
        <f t="shared" si="89"/>
        <v>101741085TDCME</v>
      </c>
      <c r="T782" t="str">
        <f t="shared" si="90"/>
        <v>0CME</v>
      </c>
    </row>
    <row r="783" spans="3:20" x14ac:dyDescent="0.2">
      <c r="C783">
        <v>1017</v>
      </c>
      <c r="D783" t="s">
        <v>199</v>
      </c>
      <c r="E783" t="s">
        <v>200</v>
      </c>
      <c r="F783" t="s">
        <v>633</v>
      </c>
      <c r="G783" s="1">
        <v>41085</v>
      </c>
      <c r="H783" t="s">
        <v>202</v>
      </c>
      <c r="I783">
        <v>34</v>
      </c>
      <c r="J783">
        <v>6.97</v>
      </c>
      <c r="K783">
        <v>0</v>
      </c>
      <c r="L783" s="139">
        <v>50925.88</v>
      </c>
      <c r="M783">
        <v>0</v>
      </c>
      <c r="N783">
        <f t="shared" si="84"/>
        <v>50925.88</v>
      </c>
      <c r="O783">
        <f t="shared" si="85"/>
        <v>354953.38359999994</v>
      </c>
      <c r="P783" t="str">
        <f t="shared" si="86"/>
        <v>10174108530VME</v>
      </c>
      <c r="Q783" t="str">
        <f t="shared" si="87"/>
        <v>14108530VME</v>
      </c>
      <c r="R783" t="str">
        <f t="shared" si="88"/>
        <v>141085TDVME</v>
      </c>
      <c r="S783" t="str">
        <f t="shared" si="89"/>
        <v>101741085TDVME</v>
      </c>
      <c r="T783" t="str">
        <f t="shared" si="90"/>
        <v>0VME</v>
      </c>
    </row>
    <row r="784" spans="3:20" x14ac:dyDescent="0.2">
      <c r="C784">
        <v>1017</v>
      </c>
      <c r="D784" t="s">
        <v>199</v>
      </c>
      <c r="E784" t="s">
        <v>227</v>
      </c>
      <c r="F784" t="s">
        <v>201</v>
      </c>
      <c r="G784" s="1">
        <v>41085</v>
      </c>
      <c r="H784" t="s">
        <v>204</v>
      </c>
      <c r="I784">
        <v>34</v>
      </c>
      <c r="J784">
        <v>6.9595000000000002</v>
      </c>
      <c r="K784">
        <v>1500000</v>
      </c>
      <c r="L784" s="139">
        <v>0</v>
      </c>
      <c r="M784">
        <v>1005</v>
      </c>
      <c r="N784">
        <f t="shared" si="84"/>
        <v>1500000</v>
      </c>
      <c r="O784">
        <f t="shared" si="85"/>
        <v>10439250</v>
      </c>
      <c r="P784" t="str">
        <f t="shared" si="86"/>
        <v>10174108532CME</v>
      </c>
      <c r="Q784" t="str">
        <f t="shared" si="87"/>
        <v>14108532CME</v>
      </c>
      <c r="R784" t="str">
        <f t="shared" si="88"/>
        <v>141085TDCME</v>
      </c>
      <c r="S784" t="str">
        <f t="shared" si="89"/>
        <v>101741085TDCME</v>
      </c>
      <c r="T784" t="str">
        <f t="shared" si="90"/>
        <v>1005CME</v>
      </c>
    </row>
    <row r="785" spans="3:20" x14ac:dyDescent="0.2">
      <c r="C785">
        <v>1017</v>
      </c>
      <c r="D785" t="s">
        <v>199</v>
      </c>
      <c r="E785" t="s">
        <v>200</v>
      </c>
      <c r="F785" t="s">
        <v>633</v>
      </c>
      <c r="G785" s="1">
        <v>41085</v>
      </c>
      <c r="H785" t="s">
        <v>204</v>
      </c>
      <c r="I785">
        <v>34</v>
      </c>
      <c r="J785">
        <v>6.85</v>
      </c>
      <c r="K785">
        <v>12191.41</v>
      </c>
      <c r="L785" s="139">
        <v>0</v>
      </c>
      <c r="M785">
        <v>0</v>
      </c>
      <c r="N785">
        <f t="shared" si="84"/>
        <v>12191.41</v>
      </c>
      <c r="O785">
        <f t="shared" si="85"/>
        <v>83511.15849999999</v>
      </c>
      <c r="P785" t="str">
        <f t="shared" si="86"/>
        <v>10174108530CME</v>
      </c>
      <c r="Q785" t="str">
        <f t="shared" si="87"/>
        <v>14108530CME</v>
      </c>
      <c r="R785" t="str">
        <f t="shared" si="88"/>
        <v>141085TDCME</v>
      </c>
      <c r="S785" t="str">
        <f t="shared" si="89"/>
        <v>101741085TDCME</v>
      </c>
      <c r="T785" t="str">
        <f t="shared" si="90"/>
        <v>0CME</v>
      </c>
    </row>
    <row r="786" spans="3:20" x14ac:dyDescent="0.2">
      <c r="C786">
        <v>1017</v>
      </c>
      <c r="D786" t="s">
        <v>199</v>
      </c>
      <c r="E786" t="s">
        <v>200</v>
      </c>
      <c r="F786" t="s">
        <v>633</v>
      </c>
      <c r="G786" s="1">
        <v>41085</v>
      </c>
      <c r="H786" t="s">
        <v>202</v>
      </c>
      <c r="I786">
        <v>34</v>
      </c>
      <c r="J786">
        <v>6.97</v>
      </c>
      <c r="K786">
        <v>0</v>
      </c>
      <c r="L786" s="139">
        <v>8217.43</v>
      </c>
      <c r="M786">
        <v>0</v>
      </c>
      <c r="N786">
        <f t="shared" si="84"/>
        <v>8217.43</v>
      </c>
      <c r="O786">
        <f t="shared" si="85"/>
        <v>57275.487099999998</v>
      </c>
      <c r="P786" t="str">
        <f t="shared" si="86"/>
        <v>10174108530VME</v>
      </c>
      <c r="Q786" t="str">
        <f t="shared" si="87"/>
        <v>14108530VME</v>
      </c>
      <c r="R786" t="str">
        <f t="shared" si="88"/>
        <v>141085TDVME</v>
      </c>
      <c r="S786" t="str">
        <f t="shared" si="89"/>
        <v>101741085TDVME</v>
      </c>
      <c r="T786" t="str">
        <f t="shared" si="90"/>
        <v>0VME</v>
      </c>
    </row>
    <row r="787" spans="3:20" x14ac:dyDescent="0.2">
      <c r="C787">
        <v>1017</v>
      </c>
      <c r="D787" t="s">
        <v>199</v>
      </c>
      <c r="E787" t="s">
        <v>200</v>
      </c>
      <c r="F787" t="s">
        <v>633</v>
      </c>
      <c r="G787" s="1">
        <v>41085</v>
      </c>
      <c r="H787" t="s">
        <v>204</v>
      </c>
      <c r="I787">
        <v>34</v>
      </c>
      <c r="J787">
        <v>6.85</v>
      </c>
      <c r="K787">
        <v>870.17</v>
      </c>
      <c r="L787" s="139">
        <v>0</v>
      </c>
      <c r="M787">
        <v>0</v>
      </c>
      <c r="N787">
        <f t="shared" si="84"/>
        <v>870.17</v>
      </c>
      <c r="O787">
        <f t="shared" si="85"/>
        <v>5960.6644999999999</v>
      </c>
      <c r="P787" t="str">
        <f t="shared" si="86"/>
        <v>10174108530CME</v>
      </c>
      <c r="Q787" t="str">
        <f t="shared" si="87"/>
        <v>14108530CME</v>
      </c>
      <c r="R787" t="str">
        <f t="shared" si="88"/>
        <v>141085TDCME</v>
      </c>
      <c r="S787" t="str">
        <f t="shared" si="89"/>
        <v>101741085TDCME</v>
      </c>
      <c r="T787" t="str">
        <f t="shared" si="90"/>
        <v>0CME</v>
      </c>
    </row>
    <row r="788" spans="3:20" x14ac:dyDescent="0.2">
      <c r="C788">
        <v>1017</v>
      </c>
      <c r="D788" t="s">
        <v>199</v>
      </c>
      <c r="E788" t="s">
        <v>200</v>
      </c>
      <c r="F788" t="s">
        <v>633</v>
      </c>
      <c r="G788" s="1">
        <v>41085</v>
      </c>
      <c r="H788" t="s">
        <v>204</v>
      </c>
      <c r="I788">
        <v>34</v>
      </c>
      <c r="J788">
        <v>6.85</v>
      </c>
      <c r="K788">
        <v>10862.02</v>
      </c>
      <c r="L788" s="139">
        <v>0</v>
      </c>
      <c r="M788">
        <v>0</v>
      </c>
      <c r="N788">
        <f t="shared" si="84"/>
        <v>10862.02</v>
      </c>
      <c r="O788">
        <f t="shared" si="85"/>
        <v>74404.837</v>
      </c>
      <c r="P788" t="str">
        <f t="shared" si="86"/>
        <v>10174108530CME</v>
      </c>
      <c r="Q788" t="str">
        <f t="shared" si="87"/>
        <v>14108530CME</v>
      </c>
      <c r="R788" t="str">
        <f t="shared" si="88"/>
        <v>141085TDCME</v>
      </c>
      <c r="S788" t="str">
        <f t="shared" si="89"/>
        <v>101741085TDCME</v>
      </c>
      <c r="T788" t="str">
        <f t="shared" si="90"/>
        <v>0CME</v>
      </c>
    </row>
    <row r="789" spans="3:20" x14ac:dyDescent="0.2">
      <c r="C789">
        <v>1017</v>
      </c>
      <c r="D789" t="s">
        <v>199</v>
      </c>
      <c r="E789" t="s">
        <v>200</v>
      </c>
      <c r="F789" t="s">
        <v>633</v>
      </c>
      <c r="G789" s="1">
        <v>41085</v>
      </c>
      <c r="H789" t="s">
        <v>202</v>
      </c>
      <c r="I789">
        <v>34</v>
      </c>
      <c r="J789">
        <v>6.97</v>
      </c>
      <c r="K789">
        <v>0</v>
      </c>
      <c r="L789" s="139">
        <v>3277.67</v>
      </c>
      <c r="M789">
        <v>0</v>
      </c>
      <c r="N789">
        <f t="shared" si="84"/>
        <v>3277.67</v>
      </c>
      <c r="O789">
        <f t="shared" si="85"/>
        <v>22845.359899999999</v>
      </c>
      <c r="P789" t="str">
        <f t="shared" si="86"/>
        <v>10174108530VME</v>
      </c>
      <c r="Q789" t="str">
        <f t="shared" si="87"/>
        <v>14108530VME</v>
      </c>
      <c r="R789" t="str">
        <f t="shared" si="88"/>
        <v>141085TDVME</v>
      </c>
      <c r="S789" t="str">
        <f t="shared" si="89"/>
        <v>101741085TDVME</v>
      </c>
      <c r="T789" t="str">
        <f t="shared" si="90"/>
        <v>0VME</v>
      </c>
    </row>
    <row r="790" spans="3:20" x14ac:dyDescent="0.2">
      <c r="C790">
        <v>1017</v>
      </c>
      <c r="D790" t="s">
        <v>199</v>
      </c>
      <c r="E790" t="s">
        <v>200</v>
      </c>
      <c r="F790" t="s">
        <v>633</v>
      </c>
      <c r="G790" s="1">
        <v>41085</v>
      </c>
      <c r="H790" t="s">
        <v>204</v>
      </c>
      <c r="I790">
        <v>34</v>
      </c>
      <c r="J790">
        <v>6.85</v>
      </c>
      <c r="K790">
        <v>150</v>
      </c>
      <c r="L790" s="139">
        <v>0</v>
      </c>
      <c r="M790">
        <v>0</v>
      </c>
      <c r="N790">
        <f t="shared" si="84"/>
        <v>150</v>
      </c>
      <c r="O790">
        <f t="shared" si="85"/>
        <v>1027.5</v>
      </c>
      <c r="P790" t="str">
        <f t="shared" si="86"/>
        <v>10174108530CME</v>
      </c>
      <c r="Q790" t="str">
        <f t="shared" si="87"/>
        <v>14108530CME</v>
      </c>
      <c r="R790" t="str">
        <f t="shared" si="88"/>
        <v>141085TDCME</v>
      </c>
      <c r="S790" t="str">
        <f t="shared" si="89"/>
        <v>101741085TDCME</v>
      </c>
      <c r="T790" t="str">
        <f t="shared" si="90"/>
        <v>0CME</v>
      </c>
    </row>
    <row r="791" spans="3:20" x14ac:dyDescent="0.2">
      <c r="C791">
        <v>1017</v>
      </c>
      <c r="D791" t="s">
        <v>199</v>
      </c>
      <c r="E791" t="s">
        <v>200</v>
      </c>
      <c r="F791" t="s">
        <v>633</v>
      </c>
      <c r="G791" s="1">
        <v>41085</v>
      </c>
      <c r="H791" t="s">
        <v>202</v>
      </c>
      <c r="I791">
        <v>34</v>
      </c>
      <c r="J791">
        <v>6.97</v>
      </c>
      <c r="K791">
        <v>0</v>
      </c>
      <c r="L791" s="139">
        <v>335</v>
      </c>
      <c r="M791">
        <v>0</v>
      </c>
      <c r="N791">
        <f t="shared" si="84"/>
        <v>335</v>
      </c>
      <c r="O791">
        <f t="shared" si="85"/>
        <v>2334.9499999999998</v>
      </c>
      <c r="P791" t="str">
        <f t="shared" si="86"/>
        <v>10174108530VME</v>
      </c>
      <c r="Q791" t="str">
        <f t="shared" si="87"/>
        <v>14108530VME</v>
      </c>
      <c r="R791" t="str">
        <f t="shared" si="88"/>
        <v>141085TDVME</v>
      </c>
      <c r="S791" t="str">
        <f t="shared" si="89"/>
        <v>101741085TDVME</v>
      </c>
      <c r="T791" t="str">
        <f t="shared" si="90"/>
        <v>0VME</v>
      </c>
    </row>
    <row r="792" spans="3:20" x14ac:dyDescent="0.2">
      <c r="C792">
        <v>1018</v>
      </c>
      <c r="D792" t="s">
        <v>199</v>
      </c>
      <c r="E792" t="s">
        <v>200</v>
      </c>
      <c r="F792" t="s">
        <v>831</v>
      </c>
      <c r="G792" s="1">
        <v>41085</v>
      </c>
      <c r="H792" t="s">
        <v>202</v>
      </c>
      <c r="I792">
        <v>34</v>
      </c>
      <c r="J792">
        <v>6.97</v>
      </c>
      <c r="K792">
        <v>0</v>
      </c>
      <c r="L792" s="139">
        <v>178.45</v>
      </c>
      <c r="M792">
        <v>0</v>
      </c>
      <c r="N792">
        <f t="shared" si="84"/>
        <v>178.45</v>
      </c>
      <c r="O792">
        <f t="shared" si="85"/>
        <v>1243.7964999999999</v>
      </c>
      <c r="P792" t="str">
        <f t="shared" si="86"/>
        <v>10184108530VME</v>
      </c>
      <c r="Q792" t="str">
        <f t="shared" si="87"/>
        <v>14108530VME</v>
      </c>
      <c r="R792" t="str">
        <f t="shared" si="88"/>
        <v>141085TDVME</v>
      </c>
      <c r="S792" t="str">
        <f t="shared" si="89"/>
        <v>101841085TDVME</v>
      </c>
      <c r="T792" t="str">
        <f t="shared" si="90"/>
        <v>0VME</v>
      </c>
    </row>
    <row r="793" spans="3:20" x14ac:dyDescent="0.2">
      <c r="C793">
        <v>1018</v>
      </c>
      <c r="D793" t="s">
        <v>199</v>
      </c>
      <c r="E793" t="s">
        <v>200</v>
      </c>
      <c r="F793" t="s">
        <v>844</v>
      </c>
      <c r="G793" s="1">
        <v>41085</v>
      </c>
      <c r="H793" t="s">
        <v>204</v>
      </c>
      <c r="I793">
        <v>34</v>
      </c>
      <c r="J793">
        <v>6.85</v>
      </c>
      <c r="K793">
        <v>3628.64</v>
      </c>
      <c r="L793" s="139">
        <v>0</v>
      </c>
      <c r="M793">
        <v>0</v>
      </c>
      <c r="N793">
        <f t="shared" si="84"/>
        <v>3628.64</v>
      </c>
      <c r="O793">
        <f t="shared" si="85"/>
        <v>24856.183999999997</v>
      </c>
      <c r="P793" t="str">
        <f t="shared" si="86"/>
        <v>10184108530CME</v>
      </c>
      <c r="Q793" t="str">
        <f t="shared" si="87"/>
        <v>14108530CME</v>
      </c>
      <c r="R793" t="str">
        <f t="shared" si="88"/>
        <v>141085TDCME</v>
      </c>
      <c r="S793" t="str">
        <f t="shared" si="89"/>
        <v>101841085TDCME</v>
      </c>
      <c r="T793" t="str">
        <f t="shared" si="90"/>
        <v>0CME</v>
      </c>
    </row>
    <row r="794" spans="3:20" x14ac:dyDescent="0.2">
      <c r="C794">
        <v>1018</v>
      </c>
      <c r="D794" t="s">
        <v>199</v>
      </c>
      <c r="E794" t="s">
        <v>226</v>
      </c>
      <c r="F794" t="s">
        <v>634</v>
      </c>
      <c r="G794" s="1">
        <v>41085</v>
      </c>
      <c r="H794" t="s">
        <v>202</v>
      </c>
      <c r="I794">
        <v>34</v>
      </c>
      <c r="J794">
        <v>6.9649999999999999</v>
      </c>
      <c r="K794">
        <v>0</v>
      </c>
      <c r="L794" s="139">
        <v>3200</v>
      </c>
      <c r="M794">
        <v>0</v>
      </c>
      <c r="N794">
        <f t="shared" si="84"/>
        <v>3200</v>
      </c>
      <c r="O794">
        <f t="shared" si="85"/>
        <v>22288</v>
      </c>
      <c r="P794" t="str">
        <f t="shared" si="86"/>
        <v>10184108531VME</v>
      </c>
      <c r="Q794" t="str">
        <f t="shared" si="87"/>
        <v>14108531VME</v>
      </c>
      <c r="R794" t="str">
        <f t="shared" si="88"/>
        <v>141085TDVME</v>
      </c>
      <c r="S794" t="str">
        <f t="shared" si="89"/>
        <v>101841085TDVME</v>
      </c>
      <c r="T794" t="str">
        <f t="shared" si="90"/>
        <v>0VME</v>
      </c>
    </row>
    <row r="795" spans="3:20" x14ac:dyDescent="0.2">
      <c r="C795">
        <v>1018</v>
      </c>
      <c r="D795" t="s">
        <v>199</v>
      </c>
      <c r="E795" t="s">
        <v>226</v>
      </c>
      <c r="F795" t="s">
        <v>887</v>
      </c>
      <c r="G795" s="1">
        <v>41085</v>
      </c>
      <c r="H795" t="s">
        <v>204</v>
      </c>
      <c r="I795">
        <v>34</v>
      </c>
      <c r="J795">
        <v>6.94</v>
      </c>
      <c r="K795">
        <v>4000</v>
      </c>
      <c r="L795" s="139">
        <v>0</v>
      </c>
      <c r="M795">
        <v>0</v>
      </c>
      <c r="N795">
        <f t="shared" si="84"/>
        <v>4000</v>
      </c>
      <c r="O795">
        <f t="shared" si="85"/>
        <v>27760</v>
      </c>
      <c r="P795" t="str">
        <f t="shared" si="86"/>
        <v>10184108531CME</v>
      </c>
      <c r="Q795" t="str">
        <f t="shared" si="87"/>
        <v>14108531CME</v>
      </c>
      <c r="R795" t="str">
        <f t="shared" si="88"/>
        <v>141085TDCME</v>
      </c>
      <c r="S795" t="str">
        <f t="shared" si="89"/>
        <v>101841085TDCME</v>
      </c>
      <c r="T795" t="str">
        <f t="shared" si="90"/>
        <v>0CME</v>
      </c>
    </row>
    <row r="796" spans="3:20" x14ac:dyDescent="0.2">
      <c r="C796">
        <v>1018</v>
      </c>
      <c r="D796" t="s">
        <v>199</v>
      </c>
      <c r="E796" t="s">
        <v>226</v>
      </c>
      <c r="F796" t="s">
        <v>214</v>
      </c>
      <c r="G796" s="1">
        <v>41085</v>
      </c>
      <c r="H796" t="s">
        <v>204</v>
      </c>
      <c r="I796">
        <v>34</v>
      </c>
      <c r="J796">
        <v>6.89</v>
      </c>
      <c r="K796">
        <v>15000</v>
      </c>
      <c r="L796" s="139">
        <v>0</v>
      </c>
      <c r="M796">
        <v>0</v>
      </c>
      <c r="N796">
        <f t="shared" si="84"/>
        <v>15000</v>
      </c>
      <c r="O796">
        <f t="shared" si="85"/>
        <v>103350</v>
      </c>
      <c r="P796" t="str">
        <f t="shared" si="86"/>
        <v>10184108531CME</v>
      </c>
      <c r="Q796" t="str">
        <f t="shared" si="87"/>
        <v>14108531CME</v>
      </c>
      <c r="R796" t="str">
        <f t="shared" si="88"/>
        <v>141085TDCME</v>
      </c>
      <c r="S796" t="str">
        <f t="shared" si="89"/>
        <v>101841085TDCME</v>
      </c>
      <c r="T796" t="str">
        <f t="shared" si="90"/>
        <v>0CME</v>
      </c>
    </row>
    <row r="797" spans="3:20" x14ac:dyDescent="0.2">
      <c r="C797">
        <v>1018</v>
      </c>
      <c r="D797" t="s">
        <v>199</v>
      </c>
      <c r="E797" t="s">
        <v>227</v>
      </c>
      <c r="F797" t="s">
        <v>201</v>
      </c>
      <c r="G797" s="1">
        <v>41085</v>
      </c>
      <c r="H797" t="s">
        <v>1068</v>
      </c>
      <c r="I797">
        <v>34</v>
      </c>
      <c r="J797">
        <v>6.9595000000000002</v>
      </c>
      <c r="K797">
        <v>0</v>
      </c>
      <c r="L797" s="139">
        <v>1000000</v>
      </c>
      <c r="M797">
        <v>1009</v>
      </c>
      <c r="N797">
        <f t="shared" si="84"/>
        <v>1000000</v>
      </c>
      <c r="O797">
        <f t="shared" si="85"/>
        <v>6959500</v>
      </c>
      <c r="P797" t="str">
        <f t="shared" si="86"/>
        <v>10184108532vME</v>
      </c>
      <c r="Q797" t="str">
        <f t="shared" si="87"/>
        <v>14108532vME</v>
      </c>
      <c r="R797" t="str">
        <f t="shared" si="88"/>
        <v>141085TDvME</v>
      </c>
      <c r="S797" t="str">
        <f t="shared" si="89"/>
        <v>101841085TDvME</v>
      </c>
      <c r="T797" t="str">
        <f t="shared" si="90"/>
        <v>1009vME</v>
      </c>
    </row>
    <row r="798" spans="3:20" x14ac:dyDescent="0.2">
      <c r="C798">
        <v>1018</v>
      </c>
      <c r="D798" t="s">
        <v>199</v>
      </c>
      <c r="E798" t="s">
        <v>200</v>
      </c>
      <c r="F798" t="s">
        <v>886</v>
      </c>
      <c r="G798" s="1">
        <v>41085</v>
      </c>
      <c r="H798" t="s">
        <v>204</v>
      </c>
      <c r="I798">
        <v>34</v>
      </c>
      <c r="J798">
        <v>6.85</v>
      </c>
      <c r="K798">
        <v>15802.69</v>
      </c>
      <c r="L798" s="139">
        <v>0</v>
      </c>
      <c r="M798">
        <v>0</v>
      </c>
      <c r="N798">
        <f t="shared" si="84"/>
        <v>15802.69</v>
      </c>
      <c r="O798">
        <f t="shared" si="85"/>
        <v>108248.4265</v>
      </c>
      <c r="P798" t="str">
        <f t="shared" si="86"/>
        <v>10184108530CME</v>
      </c>
      <c r="Q798" t="str">
        <f t="shared" si="87"/>
        <v>14108530CME</v>
      </c>
      <c r="R798" t="str">
        <f t="shared" si="88"/>
        <v>141085TDCME</v>
      </c>
      <c r="S798" t="str">
        <f t="shared" si="89"/>
        <v>101841085TDCME</v>
      </c>
      <c r="T798" t="str">
        <f t="shared" si="90"/>
        <v>0CME</v>
      </c>
    </row>
    <row r="799" spans="3:20" x14ac:dyDescent="0.2">
      <c r="C799">
        <v>1018</v>
      </c>
      <c r="D799" t="s">
        <v>199</v>
      </c>
      <c r="E799" t="s">
        <v>200</v>
      </c>
      <c r="F799" t="s">
        <v>865</v>
      </c>
      <c r="G799" s="1">
        <v>41085</v>
      </c>
      <c r="H799" t="s">
        <v>202</v>
      </c>
      <c r="I799">
        <v>34</v>
      </c>
      <c r="J799">
        <v>6.97</v>
      </c>
      <c r="K799">
        <v>0</v>
      </c>
      <c r="L799" s="139">
        <v>3720.02</v>
      </c>
      <c r="M799">
        <v>0</v>
      </c>
      <c r="N799">
        <f t="shared" si="84"/>
        <v>3720.02</v>
      </c>
      <c r="O799">
        <f t="shared" si="85"/>
        <v>25928.539399999998</v>
      </c>
      <c r="P799" t="str">
        <f t="shared" si="86"/>
        <v>10184108530VME</v>
      </c>
      <c r="Q799" t="str">
        <f t="shared" si="87"/>
        <v>14108530VME</v>
      </c>
      <c r="R799" t="str">
        <f t="shared" si="88"/>
        <v>141085TDVME</v>
      </c>
      <c r="S799" t="str">
        <f t="shared" si="89"/>
        <v>101841085TDVME</v>
      </c>
      <c r="T799" t="str">
        <f t="shared" si="90"/>
        <v>0VME</v>
      </c>
    </row>
    <row r="800" spans="3:20" x14ac:dyDescent="0.2">
      <c r="C800">
        <v>1018</v>
      </c>
      <c r="D800" t="s">
        <v>199</v>
      </c>
      <c r="E800" t="s">
        <v>200</v>
      </c>
      <c r="F800" t="s">
        <v>806</v>
      </c>
      <c r="G800" s="1">
        <v>41085</v>
      </c>
      <c r="H800" t="s">
        <v>204</v>
      </c>
      <c r="I800">
        <v>34</v>
      </c>
      <c r="J800">
        <v>6.85</v>
      </c>
      <c r="K800">
        <v>6155.24</v>
      </c>
      <c r="L800" s="139">
        <v>0</v>
      </c>
      <c r="M800">
        <v>0</v>
      </c>
      <c r="N800">
        <f t="shared" si="84"/>
        <v>6155.24</v>
      </c>
      <c r="O800">
        <f t="shared" si="85"/>
        <v>42163.393999999993</v>
      </c>
      <c r="P800" t="str">
        <f t="shared" si="86"/>
        <v>10184108530CME</v>
      </c>
      <c r="Q800" t="str">
        <f t="shared" si="87"/>
        <v>14108530CME</v>
      </c>
      <c r="R800" t="str">
        <f t="shared" si="88"/>
        <v>141085TDCME</v>
      </c>
      <c r="S800" t="str">
        <f t="shared" si="89"/>
        <v>101841085TDCME</v>
      </c>
      <c r="T800" t="str">
        <f t="shared" si="90"/>
        <v>0CME</v>
      </c>
    </row>
    <row r="801" spans="3:20" x14ac:dyDescent="0.2">
      <c r="C801">
        <v>1018</v>
      </c>
      <c r="D801" t="s">
        <v>199</v>
      </c>
      <c r="E801" t="s">
        <v>226</v>
      </c>
      <c r="F801" t="s">
        <v>635</v>
      </c>
      <c r="G801" s="1">
        <v>41085</v>
      </c>
      <c r="H801" t="s">
        <v>202</v>
      </c>
      <c r="I801">
        <v>34</v>
      </c>
      <c r="J801">
        <v>6.9630000000000001</v>
      </c>
      <c r="K801">
        <v>0</v>
      </c>
      <c r="L801" s="139">
        <v>16000</v>
      </c>
      <c r="M801">
        <v>0</v>
      </c>
      <c r="N801">
        <f t="shared" si="84"/>
        <v>16000</v>
      </c>
      <c r="O801">
        <f t="shared" si="85"/>
        <v>111408</v>
      </c>
      <c r="P801" t="str">
        <f t="shared" si="86"/>
        <v>10184108531VME</v>
      </c>
      <c r="Q801" t="str">
        <f t="shared" si="87"/>
        <v>14108531VME</v>
      </c>
      <c r="R801" t="str">
        <f t="shared" si="88"/>
        <v>141085TDVME</v>
      </c>
      <c r="S801" t="str">
        <f t="shared" si="89"/>
        <v>101841085TDVME</v>
      </c>
      <c r="T801" t="str">
        <f t="shared" si="90"/>
        <v>0VME</v>
      </c>
    </row>
    <row r="802" spans="3:20" x14ac:dyDescent="0.2">
      <c r="C802">
        <v>1018</v>
      </c>
      <c r="D802" t="s">
        <v>199</v>
      </c>
      <c r="E802" t="s">
        <v>226</v>
      </c>
      <c r="F802" t="s">
        <v>888</v>
      </c>
      <c r="G802" s="1">
        <v>41085</v>
      </c>
      <c r="H802" t="s">
        <v>204</v>
      </c>
      <c r="I802">
        <v>34</v>
      </c>
      <c r="J802">
        <v>6.9450000000000003</v>
      </c>
      <c r="K802">
        <v>10000</v>
      </c>
      <c r="L802" s="139">
        <v>0</v>
      </c>
      <c r="M802">
        <v>0</v>
      </c>
      <c r="N802">
        <f t="shared" si="84"/>
        <v>10000</v>
      </c>
      <c r="O802">
        <f t="shared" si="85"/>
        <v>69450</v>
      </c>
      <c r="P802" t="str">
        <f t="shared" si="86"/>
        <v>10184108531CME</v>
      </c>
      <c r="Q802" t="str">
        <f t="shared" si="87"/>
        <v>14108531CME</v>
      </c>
      <c r="R802" t="str">
        <f t="shared" si="88"/>
        <v>141085TDCME</v>
      </c>
      <c r="S802" t="str">
        <f t="shared" si="89"/>
        <v>101841085TDCME</v>
      </c>
      <c r="T802" t="str">
        <f t="shared" si="90"/>
        <v>0CME</v>
      </c>
    </row>
    <row r="803" spans="3:20" x14ac:dyDescent="0.2">
      <c r="C803">
        <v>1018</v>
      </c>
      <c r="D803" t="s">
        <v>199</v>
      </c>
      <c r="E803" t="s">
        <v>200</v>
      </c>
      <c r="F803" t="s">
        <v>832</v>
      </c>
      <c r="G803" s="1">
        <v>41085</v>
      </c>
      <c r="H803" t="s">
        <v>202</v>
      </c>
      <c r="I803">
        <v>34</v>
      </c>
      <c r="J803">
        <v>6.97</v>
      </c>
      <c r="K803">
        <v>0</v>
      </c>
      <c r="L803" s="139">
        <v>32.200000000000003</v>
      </c>
      <c r="M803">
        <v>0</v>
      </c>
      <c r="N803">
        <f t="shared" si="84"/>
        <v>32.200000000000003</v>
      </c>
      <c r="O803">
        <f t="shared" si="85"/>
        <v>224.43400000000003</v>
      </c>
      <c r="P803" t="str">
        <f t="shared" si="86"/>
        <v>10184108530VME</v>
      </c>
      <c r="Q803" t="str">
        <f t="shared" si="87"/>
        <v>14108530VME</v>
      </c>
      <c r="R803" t="str">
        <f t="shared" si="88"/>
        <v>141085TDVME</v>
      </c>
      <c r="S803" t="str">
        <f t="shared" si="89"/>
        <v>101841085TDVME</v>
      </c>
      <c r="T803" t="str">
        <f t="shared" si="90"/>
        <v>0VME</v>
      </c>
    </row>
    <row r="804" spans="3:20" x14ac:dyDescent="0.2">
      <c r="C804">
        <v>1018</v>
      </c>
      <c r="D804" t="s">
        <v>199</v>
      </c>
      <c r="E804" t="s">
        <v>200</v>
      </c>
      <c r="F804" t="s">
        <v>889</v>
      </c>
      <c r="G804" s="1">
        <v>41085</v>
      </c>
      <c r="H804" t="s">
        <v>204</v>
      </c>
      <c r="I804">
        <v>34</v>
      </c>
      <c r="J804">
        <v>6.85</v>
      </c>
      <c r="K804">
        <v>672.2</v>
      </c>
      <c r="L804" s="139">
        <v>0</v>
      </c>
      <c r="M804">
        <v>0</v>
      </c>
      <c r="N804">
        <f t="shared" si="84"/>
        <v>672.2</v>
      </c>
      <c r="O804">
        <f t="shared" si="85"/>
        <v>4604.57</v>
      </c>
      <c r="P804" t="str">
        <f t="shared" si="86"/>
        <v>10184108530CME</v>
      </c>
      <c r="Q804" t="str">
        <f t="shared" si="87"/>
        <v>14108530CME</v>
      </c>
      <c r="R804" t="str">
        <f t="shared" si="88"/>
        <v>141085TDCME</v>
      </c>
      <c r="S804" t="str">
        <f t="shared" si="89"/>
        <v>101841085TDCME</v>
      </c>
      <c r="T804" t="str">
        <f t="shared" si="90"/>
        <v>0CME</v>
      </c>
    </row>
    <row r="805" spans="3:20" x14ac:dyDescent="0.2">
      <c r="C805">
        <v>1018</v>
      </c>
      <c r="D805" t="s">
        <v>199</v>
      </c>
      <c r="E805" t="s">
        <v>200</v>
      </c>
      <c r="F805" t="s">
        <v>890</v>
      </c>
      <c r="G805" s="1">
        <v>41085</v>
      </c>
      <c r="H805" t="s">
        <v>202</v>
      </c>
      <c r="I805">
        <v>34</v>
      </c>
      <c r="J805">
        <v>6.97</v>
      </c>
      <c r="K805">
        <v>0</v>
      </c>
      <c r="L805" s="139">
        <v>18912.830000000002</v>
      </c>
      <c r="M805">
        <v>0</v>
      </c>
      <c r="N805">
        <f t="shared" si="84"/>
        <v>18912.830000000002</v>
      </c>
      <c r="O805">
        <f t="shared" si="85"/>
        <v>131822.42509999999</v>
      </c>
      <c r="P805" t="str">
        <f t="shared" si="86"/>
        <v>10184108530VME</v>
      </c>
      <c r="Q805" t="str">
        <f t="shared" si="87"/>
        <v>14108530VME</v>
      </c>
      <c r="R805" t="str">
        <f t="shared" si="88"/>
        <v>141085TDVME</v>
      </c>
      <c r="S805" t="str">
        <f t="shared" si="89"/>
        <v>101841085TDVME</v>
      </c>
      <c r="T805" t="str">
        <f t="shared" si="90"/>
        <v>0VME</v>
      </c>
    </row>
    <row r="806" spans="3:20" x14ac:dyDescent="0.2">
      <c r="C806">
        <v>1018</v>
      </c>
      <c r="D806" t="s">
        <v>199</v>
      </c>
      <c r="E806" t="s">
        <v>200</v>
      </c>
      <c r="F806" t="s">
        <v>891</v>
      </c>
      <c r="G806" s="1">
        <v>41085</v>
      </c>
      <c r="H806" t="s">
        <v>204</v>
      </c>
      <c r="I806">
        <v>34</v>
      </c>
      <c r="J806">
        <v>6.85</v>
      </c>
      <c r="K806">
        <v>1.35</v>
      </c>
      <c r="L806" s="139">
        <v>0</v>
      </c>
      <c r="M806">
        <v>0</v>
      </c>
      <c r="N806">
        <f t="shared" si="84"/>
        <v>1.35</v>
      </c>
      <c r="O806">
        <f t="shared" si="85"/>
        <v>9.2475000000000005</v>
      </c>
      <c r="P806" t="str">
        <f t="shared" si="86"/>
        <v>10184108530CME</v>
      </c>
      <c r="Q806" t="str">
        <f t="shared" si="87"/>
        <v>14108530CME</v>
      </c>
      <c r="R806" t="str">
        <f t="shared" si="88"/>
        <v>141085TDCME</v>
      </c>
      <c r="S806" t="str">
        <f t="shared" si="89"/>
        <v>101841085TDCME</v>
      </c>
      <c r="T806" t="str">
        <f t="shared" si="90"/>
        <v>0CME</v>
      </c>
    </row>
    <row r="807" spans="3:20" x14ac:dyDescent="0.2">
      <c r="C807">
        <v>1018</v>
      </c>
      <c r="D807" t="s">
        <v>199</v>
      </c>
      <c r="E807" t="s">
        <v>200</v>
      </c>
      <c r="F807" t="s">
        <v>636</v>
      </c>
      <c r="G807" s="1">
        <v>41085</v>
      </c>
      <c r="H807" t="s">
        <v>202</v>
      </c>
      <c r="I807">
        <v>34</v>
      </c>
      <c r="J807">
        <v>6.97</v>
      </c>
      <c r="K807">
        <v>0</v>
      </c>
      <c r="L807" s="139">
        <v>20</v>
      </c>
      <c r="M807">
        <v>0</v>
      </c>
      <c r="N807">
        <f t="shared" si="84"/>
        <v>20</v>
      </c>
      <c r="O807">
        <f t="shared" si="85"/>
        <v>139.4</v>
      </c>
      <c r="P807" t="str">
        <f t="shared" si="86"/>
        <v>10184108530VME</v>
      </c>
      <c r="Q807" t="str">
        <f t="shared" si="87"/>
        <v>14108530VME</v>
      </c>
      <c r="R807" t="str">
        <f t="shared" si="88"/>
        <v>141085TDVME</v>
      </c>
      <c r="S807" t="str">
        <f t="shared" si="89"/>
        <v>101841085TDVME</v>
      </c>
      <c r="T807" t="str">
        <f t="shared" si="90"/>
        <v>0VME</v>
      </c>
    </row>
    <row r="808" spans="3:20" x14ac:dyDescent="0.2">
      <c r="C808">
        <v>1018</v>
      </c>
      <c r="D808" t="s">
        <v>199</v>
      </c>
      <c r="E808" t="s">
        <v>200</v>
      </c>
      <c r="F808" t="s">
        <v>804</v>
      </c>
      <c r="G808" s="1">
        <v>41085</v>
      </c>
      <c r="H808" t="s">
        <v>202</v>
      </c>
      <c r="I808">
        <v>34</v>
      </c>
      <c r="J808">
        <v>6.97</v>
      </c>
      <c r="K808">
        <v>0</v>
      </c>
      <c r="L808" s="139">
        <v>5855.88</v>
      </c>
      <c r="M808">
        <v>0</v>
      </c>
      <c r="N808">
        <f t="shared" si="84"/>
        <v>5855.88</v>
      </c>
      <c r="O808">
        <f t="shared" si="85"/>
        <v>40815.4836</v>
      </c>
      <c r="P808" t="str">
        <f t="shared" si="86"/>
        <v>10184108530VME</v>
      </c>
      <c r="Q808" t="str">
        <f t="shared" si="87"/>
        <v>14108530VME</v>
      </c>
      <c r="R808" t="str">
        <f t="shared" si="88"/>
        <v>141085TDVME</v>
      </c>
      <c r="S808" t="str">
        <f t="shared" si="89"/>
        <v>101841085TDVME</v>
      </c>
      <c r="T808" t="str">
        <f t="shared" si="90"/>
        <v>0VME</v>
      </c>
    </row>
    <row r="809" spans="3:20" x14ac:dyDescent="0.2">
      <c r="C809">
        <v>1018</v>
      </c>
      <c r="D809" t="s">
        <v>199</v>
      </c>
      <c r="E809" t="s">
        <v>200</v>
      </c>
      <c r="F809" t="s">
        <v>845</v>
      </c>
      <c r="G809" s="1">
        <v>41085</v>
      </c>
      <c r="H809" t="s">
        <v>204</v>
      </c>
      <c r="I809">
        <v>34</v>
      </c>
      <c r="J809">
        <v>6.85</v>
      </c>
      <c r="K809">
        <v>54375.59</v>
      </c>
      <c r="L809" s="139">
        <v>0</v>
      </c>
      <c r="M809">
        <v>0</v>
      </c>
      <c r="N809">
        <f t="shared" si="84"/>
        <v>54375.59</v>
      </c>
      <c r="O809">
        <f t="shared" si="85"/>
        <v>372472.79149999993</v>
      </c>
      <c r="P809" t="str">
        <f t="shared" si="86"/>
        <v>10184108530CME</v>
      </c>
      <c r="Q809" t="str">
        <f t="shared" si="87"/>
        <v>14108530CME</v>
      </c>
      <c r="R809" t="str">
        <f t="shared" si="88"/>
        <v>141085TDCME</v>
      </c>
      <c r="S809" t="str">
        <f t="shared" si="89"/>
        <v>101841085TDCME</v>
      </c>
      <c r="T809" t="str">
        <f t="shared" si="90"/>
        <v>0CME</v>
      </c>
    </row>
    <row r="810" spans="3:20" x14ac:dyDescent="0.2">
      <c r="C810">
        <v>1018</v>
      </c>
      <c r="D810" t="s">
        <v>199</v>
      </c>
      <c r="E810" t="s">
        <v>226</v>
      </c>
      <c r="F810" t="s">
        <v>637</v>
      </c>
      <c r="G810" s="1">
        <v>41085</v>
      </c>
      <c r="H810" t="s">
        <v>202</v>
      </c>
      <c r="I810">
        <v>34</v>
      </c>
      <c r="J810">
        <v>6.96</v>
      </c>
      <c r="K810">
        <v>0</v>
      </c>
      <c r="L810" s="139">
        <v>2005</v>
      </c>
      <c r="M810">
        <v>0</v>
      </c>
      <c r="N810">
        <f t="shared" si="84"/>
        <v>2005</v>
      </c>
      <c r="O810">
        <f t="shared" si="85"/>
        <v>13954.8</v>
      </c>
      <c r="P810" t="str">
        <f t="shared" si="86"/>
        <v>10184108531VME</v>
      </c>
      <c r="Q810" t="str">
        <f t="shared" si="87"/>
        <v>14108531VME</v>
      </c>
      <c r="R810" t="str">
        <f t="shared" si="88"/>
        <v>141085TDVME</v>
      </c>
      <c r="S810" t="str">
        <f t="shared" si="89"/>
        <v>101841085TDVME</v>
      </c>
      <c r="T810" t="str">
        <f t="shared" si="90"/>
        <v>0VME</v>
      </c>
    </row>
    <row r="811" spans="3:20" x14ac:dyDescent="0.2">
      <c r="C811">
        <v>1018</v>
      </c>
      <c r="D811" t="s">
        <v>199</v>
      </c>
      <c r="E811" t="s">
        <v>226</v>
      </c>
      <c r="F811" t="s">
        <v>731</v>
      </c>
      <c r="G811" s="1">
        <v>41085</v>
      </c>
      <c r="H811" t="s">
        <v>204</v>
      </c>
      <c r="I811">
        <v>34</v>
      </c>
      <c r="J811">
        <v>6.9450000000000003</v>
      </c>
      <c r="K811">
        <v>70000</v>
      </c>
      <c r="L811" s="139">
        <v>0</v>
      </c>
      <c r="M811">
        <v>0</v>
      </c>
      <c r="N811">
        <f t="shared" si="84"/>
        <v>70000</v>
      </c>
      <c r="O811">
        <f t="shared" si="85"/>
        <v>486150</v>
      </c>
      <c r="P811" t="str">
        <f t="shared" si="86"/>
        <v>10184108531CME</v>
      </c>
      <c r="Q811" t="str">
        <f t="shared" si="87"/>
        <v>14108531CME</v>
      </c>
      <c r="R811" t="str">
        <f t="shared" si="88"/>
        <v>141085TDCME</v>
      </c>
      <c r="S811" t="str">
        <f t="shared" si="89"/>
        <v>101841085TDCME</v>
      </c>
      <c r="T811" t="str">
        <f t="shared" si="90"/>
        <v>0CME</v>
      </c>
    </row>
    <row r="812" spans="3:20" x14ac:dyDescent="0.2">
      <c r="C812">
        <v>1018</v>
      </c>
      <c r="D812" t="s">
        <v>199</v>
      </c>
      <c r="E812" t="s">
        <v>226</v>
      </c>
      <c r="F812" t="s">
        <v>807</v>
      </c>
      <c r="G812" s="1">
        <v>41085</v>
      </c>
      <c r="H812" t="s">
        <v>204</v>
      </c>
      <c r="I812">
        <v>34</v>
      </c>
      <c r="J812">
        <v>6.9459999999999997</v>
      </c>
      <c r="K812">
        <v>61750</v>
      </c>
      <c r="L812" s="139">
        <v>0</v>
      </c>
      <c r="M812">
        <v>0</v>
      </c>
      <c r="N812">
        <f t="shared" si="84"/>
        <v>61750</v>
      </c>
      <c r="O812">
        <f t="shared" si="85"/>
        <v>428915.5</v>
      </c>
      <c r="P812" t="str">
        <f t="shared" si="86"/>
        <v>10184108531CME</v>
      </c>
      <c r="Q812" t="str">
        <f t="shared" si="87"/>
        <v>14108531CME</v>
      </c>
      <c r="R812" t="str">
        <f t="shared" si="88"/>
        <v>141085TDCME</v>
      </c>
      <c r="S812" t="str">
        <f t="shared" si="89"/>
        <v>101841085TDCME</v>
      </c>
      <c r="T812" t="str">
        <f t="shared" si="90"/>
        <v>0CME</v>
      </c>
    </row>
    <row r="813" spans="3:20" x14ac:dyDescent="0.2">
      <c r="C813">
        <v>1018</v>
      </c>
      <c r="D813" t="s">
        <v>199</v>
      </c>
      <c r="E813" t="s">
        <v>200</v>
      </c>
      <c r="F813" t="s">
        <v>638</v>
      </c>
      <c r="G813" s="1">
        <v>41085</v>
      </c>
      <c r="H813" t="s">
        <v>202</v>
      </c>
      <c r="I813">
        <v>34</v>
      </c>
      <c r="J813">
        <v>6.97</v>
      </c>
      <c r="K813">
        <v>0</v>
      </c>
      <c r="L813" s="139">
        <v>2260</v>
      </c>
      <c r="M813">
        <v>0</v>
      </c>
      <c r="N813">
        <f t="shared" si="84"/>
        <v>2260</v>
      </c>
      <c r="O813">
        <f t="shared" si="85"/>
        <v>15752.199999999999</v>
      </c>
      <c r="P813" t="str">
        <f t="shared" si="86"/>
        <v>10184108530VME</v>
      </c>
      <c r="Q813" t="str">
        <f t="shared" si="87"/>
        <v>14108530VME</v>
      </c>
      <c r="R813" t="str">
        <f t="shared" si="88"/>
        <v>141085TDVME</v>
      </c>
      <c r="S813" t="str">
        <f t="shared" si="89"/>
        <v>101841085TDVME</v>
      </c>
      <c r="T813" t="str">
        <f t="shared" si="90"/>
        <v>0VME</v>
      </c>
    </row>
    <row r="814" spans="3:20" x14ac:dyDescent="0.2">
      <c r="C814">
        <v>1018</v>
      </c>
      <c r="D814" t="s">
        <v>199</v>
      </c>
      <c r="E814" t="s">
        <v>200</v>
      </c>
      <c r="F814" t="s">
        <v>790</v>
      </c>
      <c r="G814" s="1">
        <v>41085</v>
      </c>
      <c r="H814" t="s">
        <v>204</v>
      </c>
      <c r="I814">
        <v>34</v>
      </c>
      <c r="J814">
        <v>6.85</v>
      </c>
      <c r="K814">
        <v>1498.84</v>
      </c>
      <c r="L814" s="139">
        <v>0</v>
      </c>
      <c r="M814">
        <v>0</v>
      </c>
      <c r="N814">
        <f t="shared" si="84"/>
        <v>1498.84</v>
      </c>
      <c r="O814">
        <f t="shared" si="85"/>
        <v>10267.053999999998</v>
      </c>
      <c r="P814" t="str">
        <f t="shared" si="86"/>
        <v>10184108530CME</v>
      </c>
      <c r="Q814" t="str">
        <f t="shared" si="87"/>
        <v>14108530CME</v>
      </c>
      <c r="R814" t="str">
        <f t="shared" si="88"/>
        <v>141085TDCME</v>
      </c>
      <c r="S814" t="str">
        <f t="shared" si="89"/>
        <v>101841085TDCME</v>
      </c>
      <c r="T814" t="str">
        <f t="shared" si="90"/>
        <v>0CME</v>
      </c>
    </row>
    <row r="815" spans="3:20" x14ac:dyDescent="0.2">
      <c r="C815">
        <v>1032</v>
      </c>
      <c r="D815" t="s">
        <v>199</v>
      </c>
      <c r="E815" t="s">
        <v>200</v>
      </c>
      <c r="F815" t="s">
        <v>749</v>
      </c>
      <c r="G815" s="1">
        <v>41085</v>
      </c>
      <c r="H815" t="s">
        <v>202</v>
      </c>
      <c r="I815">
        <v>34</v>
      </c>
      <c r="J815">
        <v>6.97</v>
      </c>
      <c r="K815">
        <v>0</v>
      </c>
      <c r="L815" s="139">
        <v>7321.37</v>
      </c>
      <c r="M815">
        <v>0</v>
      </c>
      <c r="N815">
        <f t="shared" si="84"/>
        <v>7321.37</v>
      </c>
      <c r="O815">
        <f t="shared" si="85"/>
        <v>51029.948899999996</v>
      </c>
      <c r="P815" t="str">
        <f t="shared" si="86"/>
        <v>10324108530VME</v>
      </c>
      <c r="Q815" t="str">
        <f t="shared" si="87"/>
        <v>14108530VME</v>
      </c>
      <c r="R815" t="str">
        <f t="shared" si="88"/>
        <v>141085TDVME</v>
      </c>
      <c r="S815" t="str">
        <f t="shared" si="89"/>
        <v>103241085TDVME</v>
      </c>
      <c r="T815" t="str">
        <f t="shared" si="90"/>
        <v>0VME</v>
      </c>
    </row>
    <row r="816" spans="3:20" x14ac:dyDescent="0.2">
      <c r="C816">
        <v>1032</v>
      </c>
      <c r="D816" t="s">
        <v>199</v>
      </c>
      <c r="E816" t="s">
        <v>200</v>
      </c>
      <c r="F816" t="s">
        <v>750</v>
      </c>
      <c r="G816" s="1">
        <v>41085</v>
      </c>
      <c r="H816" t="s">
        <v>204</v>
      </c>
      <c r="I816">
        <v>34</v>
      </c>
      <c r="J816">
        <v>6.85</v>
      </c>
      <c r="K816">
        <v>124.26</v>
      </c>
      <c r="L816" s="139">
        <v>0</v>
      </c>
      <c r="M816">
        <v>0</v>
      </c>
      <c r="N816">
        <f t="shared" si="84"/>
        <v>124.26</v>
      </c>
      <c r="O816">
        <f t="shared" si="85"/>
        <v>851.18100000000004</v>
      </c>
      <c r="P816" t="str">
        <f t="shared" si="86"/>
        <v>10324108530CME</v>
      </c>
      <c r="Q816" t="str">
        <f t="shared" si="87"/>
        <v>14108530CME</v>
      </c>
      <c r="R816" t="str">
        <f t="shared" si="88"/>
        <v>141085TDCME</v>
      </c>
      <c r="S816" t="str">
        <f t="shared" si="89"/>
        <v>103241085TDCME</v>
      </c>
      <c r="T816" t="str">
        <f t="shared" si="90"/>
        <v>0CME</v>
      </c>
    </row>
    <row r="817" spans="3:20" x14ac:dyDescent="0.2">
      <c r="C817">
        <v>1032</v>
      </c>
      <c r="D817" t="s">
        <v>199</v>
      </c>
      <c r="E817" t="s">
        <v>200</v>
      </c>
      <c r="F817" t="s">
        <v>751</v>
      </c>
      <c r="G817" s="1">
        <v>41085</v>
      </c>
      <c r="H817" t="s">
        <v>202</v>
      </c>
      <c r="I817">
        <v>34</v>
      </c>
      <c r="J817">
        <v>6.97</v>
      </c>
      <c r="K817">
        <v>0</v>
      </c>
      <c r="L817" s="139">
        <v>3238.49</v>
      </c>
      <c r="M817">
        <v>0</v>
      </c>
      <c r="N817">
        <f t="shared" si="84"/>
        <v>3238.49</v>
      </c>
      <c r="O817">
        <f t="shared" si="85"/>
        <v>22572.275299999998</v>
      </c>
      <c r="P817" t="str">
        <f t="shared" si="86"/>
        <v>10324108530VME</v>
      </c>
      <c r="Q817" t="str">
        <f t="shared" si="87"/>
        <v>14108530VME</v>
      </c>
      <c r="R817" t="str">
        <f t="shared" si="88"/>
        <v>141085TDVME</v>
      </c>
      <c r="S817" t="str">
        <f t="shared" si="89"/>
        <v>103241085TDVME</v>
      </c>
      <c r="T817" t="str">
        <f t="shared" si="90"/>
        <v>0VME</v>
      </c>
    </row>
    <row r="818" spans="3:20" x14ac:dyDescent="0.2">
      <c r="C818">
        <v>1032</v>
      </c>
      <c r="D818" t="s">
        <v>199</v>
      </c>
      <c r="E818" t="s">
        <v>200</v>
      </c>
      <c r="F818" t="s">
        <v>752</v>
      </c>
      <c r="G818" s="1">
        <v>41085</v>
      </c>
      <c r="H818" t="s">
        <v>204</v>
      </c>
      <c r="I818">
        <v>34</v>
      </c>
      <c r="J818">
        <v>6.85</v>
      </c>
      <c r="K818">
        <v>540.66999999999996</v>
      </c>
      <c r="L818" s="139">
        <v>0</v>
      </c>
      <c r="M818">
        <v>0</v>
      </c>
      <c r="N818">
        <f t="shared" si="84"/>
        <v>540.66999999999996</v>
      </c>
      <c r="O818">
        <f t="shared" si="85"/>
        <v>3703.5894999999996</v>
      </c>
      <c r="P818" t="str">
        <f t="shared" si="86"/>
        <v>10324108530CME</v>
      </c>
      <c r="Q818" t="str">
        <f t="shared" si="87"/>
        <v>14108530CME</v>
      </c>
      <c r="R818" t="str">
        <f t="shared" si="88"/>
        <v>141085TDCME</v>
      </c>
      <c r="S818" t="str">
        <f t="shared" si="89"/>
        <v>103241085TDCME</v>
      </c>
      <c r="T818" t="str">
        <f t="shared" si="90"/>
        <v>0CME</v>
      </c>
    </row>
    <row r="819" spans="3:20" x14ac:dyDescent="0.2">
      <c r="C819">
        <v>1032</v>
      </c>
      <c r="D819" t="s">
        <v>199</v>
      </c>
      <c r="E819" t="s">
        <v>200</v>
      </c>
      <c r="F819" t="s">
        <v>639</v>
      </c>
      <c r="G819" s="1">
        <v>41085</v>
      </c>
      <c r="H819" t="s">
        <v>202</v>
      </c>
      <c r="I819">
        <v>34</v>
      </c>
      <c r="J819">
        <v>6.97</v>
      </c>
      <c r="K819">
        <v>0</v>
      </c>
      <c r="L819" s="139">
        <v>29.9</v>
      </c>
      <c r="M819">
        <v>0</v>
      </c>
      <c r="N819">
        <f t="shared" si="84"/>
        <v>29.9</v>
      </c>
      <c r="O819">
        <f t="shared" si="85"/>
        <v>208.40299999999999</v>
      </c>
      <c r="P819" t="str">
        <f t="shared" si="86"/>
        <v>10324108530VME</v>
      </c>
      <c r="Q819" t="str">
        <f t="shared" si="87"/>
        <v>14108530VME</v>
      </c>
      <c r="R819" t="str">
        <f t="shared" si="88"/>
        <v>141085TDVME</v>
      </c>
      <c r="S819" t="str">
        <f t="shared" si="89"/>
        <v>103241085TDVME</v>
      </c>
      <c r="T819" t="str">
        <f t="shared" si="90"/>
        <v>0VME</v>
      </c>
    </row>
    <row r="820" spans="3:20" x14ac:dyDescent="0.2">
      <c r="C820">
        <v>1032</v>
      </c>
      <c r="D820" t="s">
        <v>199</v>
      </c>
      <c r="E820" t="s">
        <v>200</v>
      </c>
      <c r="F820" t="s">
        <v>640</v>
      </c>
      <c r="G820" s="1">
        <v>41085</v>
      </c>
      <c r="H820" t="s">
        <v>204</v>
      </c>
      <c r="I820">
        <v>34</v>
      </c>
      <c r="J820">
        <v>6.85</v>
      </c>
      <c r="K820">
        <v>15</v>
      </c>
      <c r="L820" s="139">
        <v>0</v>
      </c>
      <c r="M820">
        <v>0</v>
      </c>
      <c r="N820">
        <f t="shared" si="84"/>
        <v>15</v>
      </c>
      <c r="O820">
        <f t="shared" si="85"/>
        <v>102.75</v>
      </c>
      <c r="P820" t="str">
        <f t="shared" si="86"/>
        <v>10324108530CME</v>
      </c>
      <c r="Q820" t="str">
        <f t="shared" si="87"/>
        <v>14108530CME</v>
      </c>
      <c r="R820" t="str">
        <f t="shared" si="88"/>
        <v>141085TDCME</v>
      </c>
      <c r="S820" t="str">
        <f t="shared" si="89"/>
        <v>103241085TDCME</v>
      </c>
      <c r="T820" t="str">
        <f t="shared" si="90"/>
        <v>0CME</v>
      </c>
    </row>
    <row r="821" spans="3:20" x14ac:dyDescent="0.2">
      <c r="C821">
        <v>1032</v>
      </c>
      <c r="D821" t="s">
        <v>199</v>
      </c>
      <c r="E821" t="s">
        <v>200</v>
      </c>
      <c r="F821" t="s">
        <v>641</v>
      </c>
      <c r="G821" s="1">
        <v>41085</v>
      </c>
      <c r="H821" t="s">
        <v>202</v>
      </c>
      <c r="I821">
        <v>34</v>
      </c>
      <c r="J821">
        <v>6.97</v>
      </c>
      <c r="K821">
        <v>0</v>
      </c>
      <c r="L821" s="139">
        <v>311.10000000000002</v>
      </c>
      <c r="M821">
        <v>0</v>
      </c>
      <c r="N821">
        <f t="shared" si="84"/>
        <v>311.10000000000002</v>
      </c>
      <c r="O821">
        <f t="shared" si="85"/>
        <v>2168.3670000000002</v>
      </c>
      <c r="P821" t="str">
        <f t="shared" si="86"/>
        <v>10324108530VME</v>
      </c>
      <c r="Q821" t="str">
        <f t="shared" si="87"/>
        <v>14108530VME</v>
      </c>
      <c r="R821" t="str">
        <f t="shared" si="88"/>
        <v>141085TDVME</v>
      </c>
      <c r="S821" t="str">
        <f t="shared" si="89"/>
        <v>103241085TDVME</v>
      </c>
      <c r="T821" t="str">
        <f t="shared" si="90"/>
        <v>0VME</v>
      </c>
    </row>
    <row r="822" spans="3:20" x14ac:dyDescent="0.2">
      <c r="C822">
        <v>1032</v>
      </c>
      <c r="D822" t="s">
        <v>199</v>
      </c>
      <c r="E822" t="s">
        <v>200</v>
      </c>
      <c r="F822" t="s">
        <v>642</v>
      </c>
      <c r="G822" s="1">
        <v>41085</v>
      </c>
      <c r="H822" t="s">
        <v>204</v>
      </c>
      <c r="I822">
        <v>34</v>
      </c>
      <c r="J822">
        <v>6.85</v>
      </c>
      <c r="K822">
        <v>80</v>
      </c>
      <c r="L822" s="139">
        <v>0</v>
      </c>
      <c r="M822">
        <v>0</v>
      </c>
      <c r="N822">
        <f t="shared" si="84"/>
        <v>80</v>
      </c>
      <c r="O822">
        <f t="shared" si="85"/>
        <v>548</v>
      </c>
      <c r="P822" t="str">
        <f t="shared" si="86"/>
        <v>10324108530CME</v>
      </c>
      <c r="Q822" t="str">
        <f t="shared" si="87"/>
        <v>14108530CME</v>
      </c>
      <c r="R822" t="str">
        <f t="shared" si="88"/>
        <v>141085TDCME</v>
      </c>
      <c r="S822" t="str">
        <f t="shared" si="89"/>
        <v>103241085TDCME</v>
      </c>
      <c r="T822" t="str">
        <f t="shared" si="90"/>
        <v>0CME</v>
      </c>
    </row>
    <row r="823" spans="3:20" x14ac:dyDescent="0.2">
      <c r="C823">
        <v>1032</v>
      </c>
      <c r="D823" t="s">
        <v>199</v>
      </c>
      <c r="E823" t="s">
        <v>200</v>
      </c>
      <c r="F823" t="s">
        <v>736</v>
      </c>
      <c r="G823" s="1">
        <v>41085</v>
      </c>
      <c r="H823" t="s">
        <v>202</v>
      </c>
      <c r="I823">
        <v>34</v>
      </c>
      <c r="J823">
        <v>6.97</v>
      </c>
      <c r="K823">
        <v>0</v>
      </c>
      <c r="L823" s="139">
        <v>1200.3499999999999</v>
      </c>
      <c r="M823">
        <v>0</v>
      </c>
      <c r="N823">
        <f t="shared" si="84"/>
        <v>1200.3499999999999</v>
      </c>
      <c r="O823">
        <f t="shared" si="85"/>
        <v>8366.4394999999986</v>
      </c>
      <c r="P823" t="str">
        <f t="shared" si="86"/>
        <v>10324108530VME</v>
      </c>
      <c r="Q823" t="str">
        <f t="shared" si="87"/>
        <v>14108530VME</v>
      </c>
      <c r="R823" t="str">
        <f t="shared" si="88"/>
        <v>141085TDVME</v>
      </c>
      <c r="S823" t="str">
        <f t="shared" si="89"/>
        <v>103241085TDVME</v>
      </c>
      <c r="T823" t="str">
        <f t="shared" si="90"/>
        <v>0VME</v>
      </c>
    </row>
    <row r="824" spans="3:20" x14ac:dyDescent="0.2">
      <c r="C824">
        <v>1032</v>
      </c>
      <c r="D824" t="s">
        <v>199</v>
      </c>
      <c r="E824" t="s">
        <v>200</v>
      </c>
      <c r="F824" t="s">
        <v>643</v>
      </c>
      <c r="G824" s="1">
        <v>41085</v>
      </c>
      <c r="H824" t="s">
        <v>204</v>
      </c>
      <c r="I824">
        <v>34</v>
      </c>
      <c r="J824">
        <v>6.85</v>
      </c>
      <c r="K824">
        <v>13.57</v>
      </c>
      <c r="L824" s="139">
        <v>0</v>
      </c>
      <c r="M824">
        <v>0</v>
      </c>
      <c r="N824">
        <f t="shared" si="84"/>
        <v>13.57</v>
      </c>
      <c r="O824">
        <f t="shared" si="85"/>
        <v>92.954499999999996</v>
      </c>
      <c r="P824" t="str">
        <f t="shared" si="86"/>
        <v>10324108530CME</v>
      </c>
      <c r="Q824" t="str">
        <f t="shared" si="87"/>
        <v>14108530CME</v>
      </c>
      <c r="R824" t="str">
        <f t="shared" si="88"/>
        <v>141085TDCME</v>
      </c>
      <c r="S824" t="str">
        <f t="shared" si="89"/>
        <v>103241085TDCME</v>
      </c>
      <c r="T824" t="str">
        <f t="shared" si="90"/>
        <v>0CME</v>
      </c>
    </row>
    <row r="825" spans="3:20" x14ac:dyDescent="0.2">
      <c r="C825">
        <v>1032</v>
      </c>
      <c r="D825" t="s">
        <v>199</v>
      </c>
      <c r="E825" t="s">
        <v>200</v>
      </c>
      <c r="F825" t="s">
        <v>866</v>
      </c>
      <c r="G825" s="1">
        <v>41085</v>
      </c>
      <c r="H825" t="s">
        <v>202</v>
      </c>
      <c r="I825">
        <v>34</v>
      </c>
      <c r="J825">
        <v>6.97</v>
      </c>
      <c r="K825">
        <v>0</v>
      </c>
      <c r="L825" s="139">
        <v>2.15</v>
      </c>
      <c r="M825">
        <v>0</v>
      </c>
      <c r="N825">
        <f t="shared" si="84"/>
        <v>2.15</v>
      </c>
      <c r="O825">
        <f t="shared" si="85"/>
        <v>14.985499999999998</v>
      </c>
      <c r="P825" t="str">
        <f t="shared" si="86"/>
        <v>10324108530VME</v>
      </c>
      <c r="Q825" t="str">
        <f t="shared" si="87"/>
        <v>14108530VME</v>
      </c>
      <c r="R825" t="str">
        <f t="shared" si="88"/>
        <v>141085TDVME</v>
      </c>
      <c r="S825" t="str">
        <f t="shared" si="89"/>
        <v>103241085TDVME</v>
      </c>
      <c r="T825" t="str">
        <f t="shared" si="90"/>
        <v>0VME</v>
      </c>
    </row>
    <row r="826" spans="3:20" x14ac:dyDescent="0.2">
      <c r="C826">
        <v>1032</v>
      </c>
      <c r="D826" t="s">
        <v>199</v>
      </c>
      <c r="E826" t="s">
        <v>200</v>
      </c>
      <c r="F826" t="s">
        <v>644</v>
      </c>
      <c r="G826" s="1">
        <v>41085</v>
      </c>
      <c r="H826" t="s">
        <v>204</v>
      </c>
      <c r="I826">
        <v>34</v>
      </c>
      <c r="J826">
        <v>6.85</v>
      </c>
      <c r="K826">
        <v>290</v>
      </c>
      <c r="L826" s="139">
        <v>0</v>
      </c>
      <c r="M826">
        <v>0</v>
      </c>
      <c r="N826">
        <f t="shared" si="84"/>
        <v>290</v>
      </c>
      <c r="O826">
        <f t="shared" si="85"/>
        <v>1986.5</v>
      </c>
      <c r="P826" t="str">
        <f t="shared" si="86"/>
        <v>10324108530CME</v>
      </c>
      <c r="Q826" t="str">
        <f t="shared" si="87"/>
        <v>14108530CME</v>
      </c>
      <c r="R826" t="str">
        <f t="shared" si="88"/>
        <v>141085TDCME</v>
      </c>
      <c r="S826" t="str">
        <f t="shared" si="89"/>
        <v>103241085TDCME</v>
      </c>
      <c r="T826" t="str">
        <f t="shared" si="90"/>
        <v>0CME</v>
      </c>
    </row>
    <row r="827" spans="3:20" x14ac:dyDescent="0.2">
      <c r="C827">
        <v>1032</v>
      </c>
      <c r="D827" t="s">
        <v>199</v>
      </c>
      <c r="E827" t="s">
        <v>200</v>
      </c>
      <c r="F827" t="s">
        <v>892</v>
      </c>
      <c r="G827" s="1">
        <v>41085</v>
      </c>
      <c r="H827" t="s">
        <v>202</v>
      </c>
      <c r="I827">
        <v>34</v>
      </c>
      <c r="J827">
        <v>6.97</v>
      </c>
      <c r="K827">
        <v>0</v>
      </c>
      <c r="L827" s="139">
        <v>417.47</v>
      </c>
      <c r="M827">
        <v>0</v>
      </c>
      <c r="N827">
        <f t="shared" si="84"/>
        <v>417.47</v>
      </c>
      <c r="O827">
        <f t="shared" si="85"/>
        <v>2909.7658999999999</v>
      </c>
      <c r="P827" t="str">
        <f t="shared" si="86"/>
        <v>10324108530VME</v>
      </c>
      <c r="Q827" t="str">
        <f t="shared" si="87"/>
        <v>14108530VME</v>
      </c>
      <c r="R827" t="str">
        <f t="shared" si="88"/>
        <v>141085TDVME</v>
      </c>
      <c r="S827" t="str">
        <f t="shared" si="89"/>
        <v>103241085TDVME</v>
      </c>
      <c r="T827" t="str">
        <f t="shared" si="90"/>
        <v>0VME</v>
      </c>
    </row>
    <row r="828" spans="3:20" x14ac:dyDescent="0.2">
      <c r="C828">
        <v>1032</v>
      </c>
      <c r="D828" t="s">
        <v>199</v>
      </c>
      <c r="E828" t="s">
        <v>200</v>
      </c>
      <c r="F828" t="s">
        <v>645</v>
      </c>
      <c r="G828" s="1">
        <v>41085</v>
      </c>
      <c r="H828" t="s">
        <v>204</v>
      </c>
      <c r="I828">
        <v>34</v>
      </c>
      <c r="J828">
        <v>6.85</v>
      </c>
      <c r="K828">
        <v>116791.74</v>
      </c>
      <c r="L828" s="139">
        <v>0</v>
      </c>
      <c r="M828">
        <v>0</v>
      </c>
      <c r="N828">
        <f t="shared" si="84"/>
        <v>116791.74</v>
      </c>
      <c r="O828">
        <f t="shared" si="85"/>
        <v>800023.41899999999</v>
      </c>
      <c r="P828" t="str">
        <f t="shared" si="86"/>
        <v>10324108530CME</v>
      </c>
      <c r="Q828" t="str">
        <f t="shared" si="87"/>
        <v>14108530CME</v>
      </c>
      <c r="R828" t="str">
        <f t="shared" si="88"/>
        <v>141085TDCME</v>
      </c>
      <c r="S828" t="str">
        <f t="shared" si="89"/>
        <v>103241085TDCME</v>
      </c>
      <c r="T828" t="str">
        <f t="shared" si="90"/>
        <v>0CME</v>
      </c>
    </row>
    <row r="829" spans="3:20" x14ac:dyDescent="0.2">
      <c r="C829">
        <v>1032</v>
      </c>
      <c r="D829" t="s">
        <v>199</v>
      </c>
      <c r="E829" t="s">
        <v>200</v>
      </c>
      <c r="F829" t="s">
        <v>737</v>
      </c>
      <c r="G829" s="1">
        <v>41085</v>
      </c>
      <c r="H829" t="s">
        <v>202</v>
      </c>
      <c r="I829">
        <v>34</v>
      </c>
      <c r="J829">
        <v>6.97</v>
      </c>
      <c r="K829">
        <v>0</v>
      </c>
      <c r="L829" s="139">
        <v>1609.7</v>
      </c>
      <c r="M829">
        <v>0</v>
      </c>
      <c r="N829">
        <f t="shared" si="84"/>
        <v>1609.7</v>
      </c>
      <c r="O829">
        <f t="shared" si="85"/>
        <v>11219.609</v>
      </c>
      <c r="P829" t="str">
        <f t="shared" si="86"/>
        <v>10324108530VME</v>
      </c>
      <c r="Q829" t="str">
        <f t="shared" si="87"/>
        <v>14108530VME</v>
      </c>
      <c r="R829" t="str">
        <f t="shared" si="88"/>
        <v>141085TDVME</v>
      </c>
      <c r="S829" t="str">
        <f t="shared" si="89"/>
        <v>103241085TDVME</v>
      </c>
      <c r="T829" t="str">
        <f t="shared" si="90"/>
        <v>0VME</v>
      </c>
    </row>
    <row r="830" spans="3:20" x14ac:dyDescent="0.2">
      <c r="C830">
        <v>1032</v>
      </c>
      <c r="D830" t="s">
        <v>199</v>
      </c>
      <c r="E830" t="s">
        <v>200</v>
      </c>
      <c r="F830" t="s">
        <v>646</v>
      </c>
      <c r="G830" s="1">
        <v>41085</v>
      </c>
      <c r="H830" t="s">
        <v>204</v>
      </c>
      <c r="I830">
        <v>34</v>
      </c>
      <c r="J830">
        <v>6.85</v>
      </c>
      <c r="K830">
        <v>334.4</v>
      </c>
      <c r="L830" s="139">
        <v>0</v>
      </c>
      <c r="M830">
        <v>0</v>
      </c>
      <c r="N830">
        <f t="shared" si="84"/>
        <v>334.4</v>
      </c>
      <c r="O830">
        <f t="shared" si="85"/>
        <v>2290.64</v>
      </c>
      <c r="P830" t="str">
        <f t="shared" si="86"/>
        <v>10324108530CME</v>
      </c>
      <c r="Q830" t="str">
        <f t="shared" si="87"/>
        <v>14108530CME</v>
      </c>
      <c r="R830" t="str">
        <f t="shared" si="88"/>
        <v>141085TDCME</v>
      </c>
      <c r="S830" t="str">
        <f t="shared" si="89"/>
        <v>103241085TDCME</v>
      </c>
      <c r="T830" t="str">
        <f t="shared" si="90"/>
        <v>0CME</v>
      </c>
    </row>
    <row r="831" spans="3:20" x14ac:dyDescent="0.2">
      <c r="C831">
        <v>1032</v>
      </c>
      <c r="D831" t="s">
        <v>199</v>
      </c>
      <c r="E831" t="s">
        <v>200</v>
      </c>
      <c r="F831" t="s">
        <v>647</v>
      </c>
      <c r="G831" s="1">
        <v>41085</v>
      </c>
      <c r="H831" t="s">
        <v>202</v>
      </c>
      <c r="I831">
        <v>34</v>
      </c>
      <c r="J831">
        <v>6.97</v>
      </c>
      <c r="K831">
        <v>0</v>
      </c>
      <c r="L831" s="139">
        <v>237.04</v>
      </c>
      <c r="M831">
        <v>0</v>
      </c>
      <c r="N831">
        <f t="shared" si="84"/>
        <v>237.04</v>
      </c>
      <c r="O831">
        <f t="shared" si="85"/>
        <v>1652.1687999999999</v>
      </c>
      <c r="P831" t="str">
        <f t="shared" si="86"/>
        <v>10324108530VME</v>
      </c>
      <c r="Q831" t="str">
        <f t="shared" si="87"/>
        <v>14108530VME</v>
      </c>
      <c r="R831" t="str">
        <f t="shared" si="88"/>
        <v>141085TDVME</v>
      </c>
      <c r="S831" t="str">
        <f t="shared" si="89"/>
        <v>103241085TDVME</v>
      </c>
      <c r="T831" t="str">
        <f t="shared" si="90"/>
        <v>0VME</v>
      </c>
    </row>
    <row r="832" spans="3:20" x14ac:dyDescent="0.2">
      <c r="C832">
        <v>1032</v>
      </c>
      <c r="D832" t="s">
        <v>199</v>
      </c>
      <c r="E832" t="s">
        <v>200</v>
      </c>
      <c r="F832" t="s">
        <v>648</v>
      </c>
      <c r="G832" s="1">
        <v>41085</v>
      </c>
      <c r="H832" t="s">
        <v>204</v>
      </c>
      <c r="I832">
        <v>34</v>
      </c>
      <c r="J832">
        <v>6.85</v>
      </c>
      <c r="K832">
        <v>22.66</v>
      </c>
      <c r="L832" s="139">
        <v>0</v>
      </c>
      <c r="M832">
        <v>0</v>
      </c>
      <c r="N832">
        <f t="shared" si="84"/>
        <v>22.66</v>
      </c>
      <c r="O832">
        <f t="shared" si="85"/>
        <v>155.221</v>
      </c>
      <c r="P832" t="str">
        <f t="shared" si="86"/>
        <v>10324108530CME</v>
      </c>
      <c r="Q832" t="str">
        <f t="shared" si="87"/>
        <v>14108530CME</v>
      </c>
      <c r="R832" t="str">
        <f t="shared" si="88"/>
        <v>141085TDCME</v>
      </c>
      <c r="S832" t="str">
        <f t="shared" si="89"/>
        <v>103241085TDCME</v>
      </c>
      <c r="T832" t="str">
        <f t="shared" si="90"/>
        <v>0CME</v>
      </c>
    </row>
    <row r="833" spans="3:20" x14ac:dyDescent="0.2">
      <c r="C833">
        <v>1032</v>
      </c>
      <c r="D833" t="s">
        <v>199</v>
      </c>
      <c r="E833" t="s">
        <v>200</v>
      </c>
      <c r="F833" t="s">
        <v>649</v>
      </c>
      <c r="G833" s="1">
        <v>41085</v>
      </c>
      <c r="H833" t="s">
        <v>202</v>
      </c>
      <c r="I833">
        <v>34</v>
      </c>
      <c r="J833">
        <v>6.97</v>
      </c>
      <c r="K833">
        <v>0</v>
      </c>
      <c r="L833" s="139">
        <v>7418.48</v>
      </c>
      <c r="M833">
        <v>0</v>
      </c>
      <c r="N833">
        <f t="shared" si="84"/>
        <v>7418.48</v>
      </c>
      <c r="O833">
        <f t="shared" si="85"/>
        <v>51706.805599999992</v>
      </c>
      <c r="P833" t="str">
        <f t="shared" si="86"/>
        <v>10324108530VME</v>
      </c>
      <c r="Q833" t="str">
        <f t="shared" si="87"/>
        <v>14108530VME</v>
      </c>
      <c r="R833" t="str">
        <f t="shared" si="88"/>
        <v>141085TDVME</v>
      </c>
      <c r="S833" t="str">
        <f t="shared" si="89"/>
        <v>103241085TDVME</v>
      </c>
      <c r="T833" t="str">
        <f t="shared" si="90"/>
        <v>0VME</v>
      </c>
    </row>
    <row r="834" spans="3:20" x14ac:dyDescent="0.2">
      <c r="C834">
        <v>1032</v>
      </c>
      <c r="D834" t="s">
        <v>199</v>
      </c>
      <c r="E834" t="s">
        <v>200</v>
      </c>
      <c r="F834" t="s">
        <v>650</v>
      </c>
      <c r="G834" s="1">
        <v>41085</v>
      </c>
      <c r="H834" t="s">
        <v>204</v>
      </c>
      <c r="I834">
        <v>34</v>
      </c>
      <c r="J834">
        <v>6.85</v>
      </c>
      <c r="K834">
        <v>929.8</v>
      </c>
      <c r="L834" s="139">
        <v>0</v>
      </c>
      <c r="M834">
        <v>0</v>
      </c>
      <c r="N834">
        <f t="shared" si="84"/>
        <v>929.8</v>
      </c>
      <c r="O834">
        <f t="shared" si="85"/>
        <v>6369.1299999999992</v>
      </c>
      <c r="P834" t="str">
        <f t="shared" si="86"/>
        <v>10324108530CME</v>
      </c>
      <c r="Q834" t="str">
        <f t="shared" si="87"/>
        <v>14108530CME</v>
      </c>
      <c r="R834" t="str">
        <f t="shared" si="88"/>
        <v>141085TDCME</v>
      </c>
      <c r="S834" t="str">
        <f t="shared" si="89"/>
        <v>103241085TDCME</v>
      </c>
      <c r="T834" t="str">
        <f t="shared" si="90"/>
        <v>0CME</v>
      </c>
    </row>
    <row r="835" spans="3:20" x14ac:dyDescent="0.2">
      <c r="C835">
        <v>1032</v>
      </c>
      <c r="D835" t="s">
        <v>199</v>
      </c>
      <c r="E835" t="s">
        <v>200</v>
      </c>
      <c r="F835" t="s">
        <v>651</v>
      </c>
      <c r="G835" s="1">
        <v>41085</v>
      </c>
      <c r="H835" t="s">
        <v>202</v>
      </c>
      <c r="I835">
        <v>34</v>
      </c>
      <c r="J835">
        <v>6.97</v>
      </c>
      <c r="K835">
        <v>0</v>
      </c>
      <c r="L835" s="139">
        <v>1113.26</v>
      </c>
      <c r="M835">
        <v>0</v>
      </c>
      <c r="N835">
        <f t="shared" si="84"/>
        <v>1113.26</v>
      </c>
      <c r="O835">
        <f t="shared" si="85"/>
        <v>7759.4222</v>
      </c>
      <c r="P835" t="str">
        <f t="shared" si="86"/>
        <v>10324108530VME</v>
      </c>
      <c r="Q835" t="str">
        <f t="shared" si="87"/>
        <v>14108530VME</v>
      </c>
      <c r="R835" t="str">
        <f t="shared" si="88"/>
        <v>141085TDVME</v>
      </c>
      <c r="S835" t="str">
        <f t="shared" si="89"/>
        <v>103241085TDVME</v>
      </c>
      <c r="T835" t="str">
        <f t="shared" si="90"/>
        <v>0VME</v>
      </c>
    </row>
    <row r="836" spans="3:20" x14ac:dyDescent="0.2">
      <c r="C836">
        <v>1032</v>
      </c>
      <c r="D836" t="s">
        <v>199</v>
      </c>
      <c r="E836" t="s">
        <v>200</v>
      </c>
      <c r="F836" t="s">
        <v>652</v>
      </c>
      <c r="G836" s="1">
        <v>41085</v>
      </c>
      <c r="H836" t="s">
        <v>204</v>
      </c>
      <c r="I836">
        <v>34</v>
      </c>
      <c r="J836">
        <v>6.85</v>
      </c>
      <c r="K836">
        <v>2654.93</v>
      </c>
      <c r="L836" s="139">
        <v>0</v>
      </c>
      <c r="M836">
        <v>0</v>
      </c>
      <c r="N836">
        <f t="shared" si="84"/>
        <v>2654.93</v>
      </c>
      <c r="O836">
        <f t="shared" si="85"/>
        <v>18186.270499999999</v>
      </c>
      <c r="P836" t="str">
        <f t="shared" si="86"/>
        <v>10324108530CME</v>
      </c>
      <c r="Q836" t="str">
        <f t="shared" si="87"/>
        <v>14108530CME</v>
      </c>
      <c r="R836" t="str">
        <f t="shared" si="88"/>
        <v>141085TDCME</v>
      </c>
      <c r="S836" t="str">
        <f t="shared" si="89"/>
        <v>103241085TDCME</v>
      </c>
      <c r="T836" t="str">
        <f t="shared" si="90"/>
        <v>0CME</v>
      </c>
    </row>
    <row r="837" spans="3:20" x14ac:dyDescent="0.2">
      <c r="C837">
        <v>1032</v>
      </c>
      <c r="D837" t="s">
        <v>199</v>
      </c>
      <c r="E837" t="s">
        <v>200</v>
      </c>
      <c r="F837" t="s">
        <v>740</v>
      </c>
      <c r="G837" s="1">
        <v>41085</v>
      </c>
      <c r="H837" t="s">
        <v>202</v>
      </c>
      <c r="I837">
        <v>34</v>
      </c>
      <c r="J837">
        <v>6.97</v>
      </c>
      <c r="K837">
        <v>0</v>
      </c>
      <c r="L837" s="139">
        <v>87.04</v>
      </c>
      <c r="M837">
        <v>0</v>
      </c>
      <c r="N837">
        <f t="shared" si="84"/>
        <v>87.04</v>
      </c>
      <c r="O837">
        <f t="shared" si="85"/>
        <v>606.66880000000003</v>
      </c>
      <c r="P837" t="str">
        <f t="shared" si="86"/>
        <v>10324108530VME</v>
      </c>
      <c r="Q837" t="str">
        <f t="shared" si="87"/>
        <v>14108530VME</v>
      </c>
      <c r="R837" t="str">
        <f t="shared" si="88"/>
        <v>141085TDVME</v>
      </c>
      <c r="S837" t="str">
        <f t="shared" si="89"/>
        <v>103241085TDVME</v>
      </c>
      <c r="T837" t="str">
        <f t="shared" si="90"/>
        <v>0VME</v>
      </c>
    </row>
    <row r="838" spans="3:20" x14ac:dyDescent="0.2">
      <c r="C838">
        <v>1032</v>
      </c>
      <c r="D838" t="s">
        <v>199</v>
      </c>
      <c r="E838" t="s">
        <v>200</v>
      </c>
      <c r="F838" t="s">
        <v>653</v>
      </c>
      <c r="G838" s="1">
        <v>41085</v>
      </c>
      <c r="H838" t="s">
        <v>204</v>
      </c>
      <c r="I838">
        <v>34</v>
      </c>
      <c r="J838">
        <v>6.85</v>
      </c>
      <c r="K838">
        <v>328.25</v>
      </c>
      <c r="L838" s="139">
        <v>0</v>
      </c>
      <c r="M838">
        <v>0</v>
      </c>
      <c r="N838">
        <f t="shared" si="84"/>
        <v>328.25</v>
      </c>
      <c r="O838">
        <f t="shared" si="85"/>
        <v>2248.5124999999998</v>
      </c>
      <c r="P838" t="str">
        <f t="shared" si="86"/>
        <v>10324108530CME</v>
      </c>
      <c r="Q838" t="str">
        <f t="shared" si="87"/>
        <v>14108530CME</v>
      </c>
      <c r="R838" t="str">
        <f t="shared" si="88"/>
        <v>141085TDCME</v>
      </c>
      <c r="S838" t="str">
        <f t="shared" si="89"/>
        <v>103241085TDCME</v>
      </c>
      <c r="T838" t="str">
        <f t="shared" si="90"/>
        <v>0CME</v>
      </c>
    </row>
    <row r="839" spans="3:20" x14ac:dyDescent="0.2">
      <c r="C839">
        <v>1032</v>
      </c>
      <c r="D839" t="s">
        <v>199</v>
      </c>
      <c r="E839" t="s">
        <v>200</v>
      </c>
      <c r="F839" t="s">
        <v>738</v>
      </c>
      <c r="G839" s="1">
        <v>41085</v>
      </c>
      <c r="H839" t="s">
        <v>202</v>
      </c>
      <c r="I839">
        <v>34</v>
      </c>
      <c r="J839">
        <v>6.97</v>
      </c>
      <c r="K839">
        <v>0</v>
      </c>
      <c r="L839" s="139">
        <v>762.49</v>
      </c>
      <c r="M839">
        <v>0</v>
      </c>
      <c r="N839">
        <f t="shared" si="84"/>
        <v>762.49</v>
      </c>
      <c r="O839">
        <f t="shared" si="85"/>
        <v>5314.5553</v>
      </c>
      <c r="P839" t="str">
        <f t="shared" si="86"/>
        <v>10324108530VME</v>
      </c>
      <c r="Q839" t="str">
        <f t="shared" si="87"/>
        <v>14108530VME</v>
      </c>
      <c r="R839" t="str">
        <f t="shared" si="88"/>
        <v>141085TDVME</v>
      </c>
      <c r="S839" t="str">
        <f t="shared" si="89"/>
        <v>103241085TDVME</v>
      </c>
      <c r="T839" t="str">
        <f t="shared" si="90"/>
        <v>0VME</v>
      </c>
    </row>
    <row r="840" spans="3:20" x14ac:dyDescent="0.2">
      <c r="C840">
        <v>1032</v>
      </c>
      <c r="D840" t="s">
        <v>199</v>
      </c>
      <c r="E840" t="s">
        <v>200</v>
      </c>
      <c r="F840" t="s">
        <v>654</v>
      </c>
      <c r="G840" s="1">
        <v>41085</v>
      </c>
      <c r="H840" t="s">
        <v>204</v>
      </c>
      <c r="I840">
        <v>34</v>
      </c>
      <c r="J840">
        <v>6.85</v>
      </c>
      <c r="K840">
        <v>379.2</v>
      </c>
      <c r="L840" s="139">
        <v>0</v>
      </c>
      <c r="M840">
        <v>0</v>
      </c>
      <c r="N840">
        <f t="shared" ref="N840:N903" si="91">+L840+K840</f>
        <v>379.2</v>
      </c>
      <c r="O840">
        <f t="shared" ref="O840:O903" si="92">+N840*J840</f>
        <v>2597.52</v>
      </c>
      <c r="P840" t="str">
        <f t="shared" ref="P840:P903" si="93">+C840&amp;G840&amp;E840&amp;H840</f>
        <v>10324108530CME</v>
      </c>
      <c r="Q840" t="str">
        <f t="shared" ref="Q840:Q903" si="94">IF(C840=10001,"4"&amp;G840&amp;E840&amp;H840,LEFT(C840,1)&amp;G840&amp;E840&amp;H840)</f>
        <v>14108530CME</v>
      </c>
      <c r="R840" t="str">
        <f t="shared" ref="R840:R903" si="95">+LEFT(C840,1)&amp;G840&amp;IF(OR(E840="30",E840="31",E840="32"),"TD","")&amp;H840</f>
        <v>141085TDCME</v>
      </c>
      <c r="S840" t="str">
        <f t="shared" ref="S840:S903" si="96">C840&amp;G840&amp;IF(OR(E840="30",E840="31",E840="32"),"TD","")&amp;H840</f>
        <v>103241085TDCME</v>
      </c>
      <c r="T840" t="str">
        <f t="shared" ref="T840:T903" si="97">M840&amp;H840</f>
        <v>0CME</v>
      </c>
    </row>
    <row r="841" spans="3:20" x14ac:dyDescent="0.2">
      <c r="C841">
        <v>1032</v>
      </c>
      <c r="D841" t="s">
        <v>199</v>
      </c>
      <c r="E841" t="s">
        <v>200</v>
      </c>
      <c r="F841" t="s">
        <v>753</v>
      </c>
      <c r="G841" s="1">
        <v>41085</v>
      </c>
      <c r="H841" t="s">
        <v>202</v>
      </c>
      <c r="I841">
        <v>34</v>
      </c>
      <c r="J841">
        <v>6.97</v>
      </c>
      <c r="K841">
        <v>0</v>
      </c>
      <c r="L841" s="139">
        <v>865.23</v>
      </c>
      <c r="M841">
        <v>0</v>
      </c>
      <c r="N841">
        <f t="shared" si="91"/>
        <v>865.23</v>
      </c>
      <c r="O841">
        <f t="shared" si="92"/>
        <v>6030.6530999999995</v>
      </c>
      <c r="P841" t="str">
        <f t="shared" si="93"/>
        <v>10324108530VME</v>
      </c>
      <c r="Q841" t="str">
        <f t="shared" si="94"/>
        <v>14108530VME</v>
      </c>
      <c r="R841" t="str">
        <f t="shared" si="95"/>
        <v>141085TDVME</v>
      </c>
      <c r="S841" t="str">
        <f t="shared" si="96"/>
        <v>103241085TDVME</v>
      </c>
      <c r="T841" t="str">
        <f t="shared" si="97"/>
        <v>0VME</v>
      </c>
    </row>
    <row r="842" spans="3:20" x14ac:dyDescent="0.2">
      <c r="C842">
        <v>1032</v>
      </c>
      <c r="D842" t="s">
        <v>199</v>
      </c>
      <c r="E842" t="s">
        <v>200</v>
      </c>
      <c r="F842" t="s">
        <v>777</v>
      </c>
      <c r="G842" s="1">
        <v>41085</v>
      </c>
      <c r="H842" t="s">
        <v>202</v>
      </c>
      <c r="I842">
        <v>34</v>
      </c>
      <c r="J842">
        <v>6.97</v>
      </c>
      <c r="K842">
        <v>0</v>
      </c>
      <c r="L842" s="139">
        <v>200.12</v>
      </c>
      <c r="M842">
        <v>0</v>
      </c>
      <c r="N842">
        <f t="shared" si="91"/>
        <v>200.12</v>
      </c>
      <c r="O842">
        <f t="shared" si="92"/>
        <v>1394.8363999999999</v>
      </c>
      <c r="P842" t="str">
        <f t="shared" si="93"/>
        <v>10324108530VME</v>
      </c>
      <c r="Q842" t="str">
        <f t="shared" si="94"/>
        <v>14108530VME</v>
      </c>
      <c r="R842" t="str">
        <f t="shared" si="95"/>
        <v>141085TDVME</v>
      </c>
      <c r="S842" t="str">
        <f t="shared" si="96"/>
        <v>103241085TDVME</v>
      </c>
      <c r="T842" t="str">
        <f t="shared" si="97"/>
        <v>0VME</v>
      </c>
    </row>
    <row r="843" spans="3:20" x14ac:dyDescent="0.2">
      <c r="C843">
        <v>1032</v>
      </c>
      <c r="D843" t="s">
        <v>199</v>
      </c>
      <c r="E843" t="s">
        <v>200</v>
      </c>
      <c r="F843" t="s">
        <v>655</v>
      </c>
      <c r="G843" s="1">
        <v>41085</v>
      </c>
      <c r="H843" t="s">
        <v>204</v>
      </c>
      <c r="I843">
        <v>34</v>
      </c>
      <c r="J843">
        <v>6.85</v>
      </c>
      <c r="K843">
        <v>152.04</v>
      </c>
      <c r="L843" s="139">
        <v>0</v>
      </c>
      <c r="M843">
        <v>0</v>
      </c>
      <c r="N843">
        <f t="shared" si="91"/>
        <v>152.04</v>
      </c>
      <c r="O843">
        <f t="shared" si="92"/>
        <v>1041.4739999999999</v>
      </c>
      <c r="P843" t="str">
        <f t="shared" si="93"/>
        <v>10324108530CME</v>
      </c>
      <c r="Q843" t="str">
        <f t="shared" si="94"/>
        <v>14108530CME</v>
      </c>
      <c r="R843" t="str">
        <f t="shared" si="95"/>
        <v>141085TDCME</v>
      </c>
      <c r="S843" t="str">
        <f t="shared" si="96"/>
        <v>103241085TDCME</v>
      </c>
      <c r="T843" t="str">
        <f t="shared" si="97"/>
        <v>0CME</v>
      </c>
    </row>
    <row r="844" spans="3:20" x14ac:dyDescent="0.2">
      <c r="C844">
        <v>1032</v>
      </c>
      <c r="D844" t="s">
        <v>199</v>
      </c>
      <c r="E844" t="s">
        <v>200</v>
      </c>
      <c r="F844" t="s">
        <v>893</v>
      </c>
      <c r="G844" s="1">
        <v>41085</v>
      </c>
      <c r="H844" t="s">
        <v>202</v>
      </c>
      <c r="I844">
        <v>34</v>
      </c>
      <c r="J844">
        <v>6.97</v>
      </c>
      <c r="K844">
        <v>0</v>
      </c>
      <c r="L844" s="139">
        <v>404.22</v>
      </c>
      <c r="M844">
        <v>0</v>
      </c>
      <c r="N844">
        <f t="shared" si="91"/>
        <v>404.22</v>
      </c>
      <c r="O844">
        <f t="shared" si="92"/>
        <v>2817.4133999999999</v>
      </c>
      <c r="P844" t="str">
        <f t="shared" si="93"/>
        <v>10324108530VME</v>
      </c>
      <c r="Q844" t="str">
        <f t="shared" si="94"/>
        <v>14108530VME</v>
      </c>
      <c r="R844" t="str">
        <f t="shared" si="95"/>
        <v>141085TDVME</v>
      </c>
      <c r="S844" t="str">
        <f t="shared" si="96"/>
        <v>103241085TDVME</v>
      </c>
      <c r="T844" t="str">
        <f t="shared" si="97"/>
        <v>0VME</v>
      </c>
    </row>
    <row r="845" spans="3:20" x14ac:dyDescent="0.2">
      <c r="C845">
        <v>1032</v>
      </c>
      <c r="D845" t="s">
        <v>199</v>
      </c>
      <c r="E845" t="s">
        <v>200</v>
      </c>
      <c r="F845" t="s">
        <v>894</v>
      </c>
      <c r="G845" s="1">
        <v>41085</v>
      </c>
      <c r="H845" t="s">
        <v>202</v>
      </c>
      <c r="I845">
        <v>34</v>
      </c>
      <c r="J845">
        <v>6.97</v>
      </c>
      <c r="K845">
        <v>0</v>
      </c>
      <c r="L845" s="139">
        <v>18.649999999999999</v>
      </c>
      <c r="M845">
        <v>0</v>
      </c>
      <c r="N845">
        <f t="shared" si="91"/>
        <v>18.649999999999999</v>
      </c>
      <c r="O845">
        <f t="shared" si="92"/>
        <v>129.9905</v>
      </c>
      <c r="P845" t="str">
        <f t="shared" si="93"/>
        <v>10324108530VME</v>
      </c>
      <c r="Q845" t="str">
        <f t="shared" si="94"/>
        <v>14108530VME</v>
      </c>
      <c r="R845" t="str">
        <f t="shared" si="95"/>
        <v>141085TDVME</v>
      </c>
      <c r="S845" t="str">
        <f t="shared" si="96"/>
        <v>103241085TDVME</v>
      </c>
      <c r="T845" t="str">
        <f t="shared" si="97"/>
        <v>0VME</v>
      </c>
    </row>
    <row r="846" spans="3:20" x14ac:dyDescent="0.2">
      <c r="C846">
        <v>1032</v>
      </c>
      <c r="D846" t="s">
        <v>199</v>
      </c>
      <c r="E846" t="s">
        <v>200</v>
      </c>
      <c r="F846" t="s">
        <v>833</v>
      </c>
      <c r="G846" s="1">
        <v>41085</v>
      </c>
      <c r="H846" t="s">
        <v>204</v>
      </c>
      <c r="I846">
        <v>34</v>
      </c>
      <c r="J846">
        <v>6.85</v>
      </c>
      <c r="K846">
        <v>214.8</v>
      </c>
      <c r="L846" s="139">
        <v>0</v>
      </c>
      <c r="M846">
        <v>0</v>
      </c>
      <c r="N846">
        <f t="shared" si="91"/>
        <v>214.8</v>
      </c>
      <c r="O846">
        <f t="shared" si="92"/>
        <v>1471.38</v>
      </c>
      <c r="P846" t="str">
        <f t="shared" si="93"/>
        <v>10324108530CME</v>
      </c>
      <c r="Q846" t="str">
        <f t="shared" si="94"/>
        <v>14108530CME</v>
      </c>
      <c r="R846" t="str">
        <f t="shared" si="95"/>
        <v>141085TDCME</v>
      </c>
      <c r="S846" t="str">
        <f t="shared" si="96"/>
        <v>103241085TDCME</v>
      </c>
      <c r="T846" t="str">
        <f t="shared" si="97"/>
        <v>0CME</v>
      </c>
    </row>
    <row r="847" spans="3:20" x14ac:dyDescent="0.2">
      <c r="C847">
        <v>1032</v>
      </c>
      <c r="D847" t="s">
        <v>199</v>
      </c>
      <c r="E847" t="s">
        <v>200</v>
      </c>
      <c r="F847" t="s">
        <v>1069</v>
      </c>
      <c r="G847" s="1">
        <v>41085</v>
      </c>
      <c r="H847" t="s">
        <v>202</v>
      </c>
      <c r="I847">
        <v>34</v>
      </c>
      <c r="J847">
        <v>6.97</v>
      </c>
      <c r="K847">
        <v>0</v>
      </c>
      <c r="L847" s="139">
        <v>3.76</v>
      </c>
      <c r="M847">
        <v>0</v>
      </c>
      <c r="N847">
        <f t="shared" si="91"/>
        <v>3.76</v>
      </c>
      <c r="O847">
        <f t="shared" si="92"/>
        <v>26.207199999999997</v>
      </c>
      <c r="P847" t="str">
        <f t="shared" si="93"/>
        <v>10324108530VME</v>
      </c>
      <c r="Q847" t="str">
        <f t="shared" si="94"/>
        <v>14108530VME</v>
      </c>
      <c r="R847" t="str">
        <f t="shared" si="95"/>
        <v>141085TDVME</v>
      </c>
      <c r="S847" t="str">
        <f t="shared" si="96"/>
        <v>103241085TDVME</v>
      </c>
      <c r="T847" t="str">
        <f t="shared" si="97"/>
        <v>0VME</v>
      </c>
    </row>
    <row r="848" spans="3:20" x14ac:dyDescent="0.2">
      <c r="C848">
        <v>1032</v>
      </c>
      <c r="D848" t="s">
        <v>199</v>
      </c>
      <c r="E848" t="s">
        <v>200</v>
      </c>
      <c r="F848" t="s">
        <v>656</v>
      </c>
      <c r="G848" s="1">
        <v>41085</v>
      </c>
      <c r="H848" t="s">
        <v>204</v>
      </c>
      <c r="I848">
        <v>34</v>
      </c>
      <c r="J848">
        <v>6.85</v>
      </c>
      <c r="K848">
        <v>530.82000000000005</v>
      </c>
      <c r="L848" s="139">
        <v>0</v>
      </c>
      <c r="M848">
        <v>0</v>
      </c>
      <c r="N848">
        <f t="shared" si="91"/>
        <v>530.82000000000005</v>
      </c>
      <c r="O848">
        <f t="shared" si="92"/>
        <v>3636.1170000000002</v>
      </c>
      <c r="P848" t="str">
        <f t="shared" si="93"/>
        <v>10324108530CME</v>
      </c>
      <c r="Q848" t="str">
        <f t="shared" si="94"/>
        <v>14108530CME</v>
      </c>
      <c r="R848" t="str">
        <f t="shared" si="95"/>
        <v>141085TDCME</v>
      </c>
      <c r="S848" t="str">
        <f t="shared" si="96"/>
        <v>103241085TDCME</v>
      </c>
      <c r="T848" t="str">
        <f t="shared" si="97"/>
        <v>0CME</v>
      </c>
    </row>
    <row r="849" spans="3:20" x14ac:dyDescent="0.2">
      <c r="C849">
        <v>1032</v>
      </c>
      <c r="D849" t="s">
        <v>199</v>
      </c>
      <c r="E849" t="s">
        <v>200</v>
      </c>
      <c r="F849" t="s">
        <v>657</v>
      </c>
      <c r="G849" s="1">
        <v>41085</v>
      </c>
      <c r="H849" t="s">
        <v>202</v>
      </c>
      <c r="I849">
        <v>34</v>
      </c>
      <c r="J849">
        <v>6.97</v>
      </c>
      <c r="K849">
        <v>0</v>
      </c>
      <c r="L849" s="139">
        <v>1314.56</v>
      </c>
      <c r="M849">
        <v>0</v>
      </c>
      <c r="N849">
        <f t="shared" si="91"/>
        <v>1314.56</v>
      </c>
      <c r="O849">
        <f t="shared" si="92"/>
        <v>9162.4831999999988</v>
      </c>
      <c r="P849" t="str">
        <f t="shared" si="93"/>
        <v>10324108530VME</v>
      </c>
      <c r="Q849" t="str">
        <f t="shared" si="94"/>
        <v>14108530VME</v>
      </c>
      <c r="R849" t="str">
        <f t="shared" si="95"/>
        <v>141085TDVME</v>
      </c>
      <c r="S849" t="str">
        <f t="shared" si="96"/>
        <v>103241085TDVME</v>
      </c>
      <c r="T849" t="str">
        <f t="shared" si="97"/>
        <v>0VME</v>
      </c>
    </row>
    <row r="850" spans="3:20" x14ac:dyDescent="0.2">
      <c r="C850">
        <v>1032</v>
      </c>
      <c r="D850" t="s">
        <v>199</v>
      </c>
      <c r="E850" t="s">
        <v>200</v>
      </c>
      <c r="F850" t="s">
        <v>658</v>
      </c>
      <c r="G850" s="1">
        <v>41085</v>
      </c>
      <c r="H850" t="s">
        <v>204</v>
      </c>
      <c r="I850">
        <v>34</v>
      </c>
      <c r="J850">
        <v>6.85</v>
      </c>
      <c r="K850">
        <v>0.31</v>
      </c>
      <c r="L850" s="139">
        <v>0</v>
      </c>
      <c r="M850">
        <v>0</v>
      </c>
      <c r="N850">
        <f t="shared" si="91"/>
        <v>0.31</v>
      </c>
      <c r="O850">
        <f t="shared" si="92"/>
        <v>2.1234999999999999</v>
      </c>
      <c r="P850" t="str">
        <f t="shared" si="93"/>
        <v>10324108530CME</v>
      </c>
      <c r="Q850" t="str">
        <f t="shared" si="94"/>
        <v>14108530CME</v>
      </c>
      <c r="R850" t="str">
        <f t="shared" si="95"/>
        <v>141085TDCME</v>
      </c>
      <c r="S850" t="str">
        <f t="shared" si="96"/>
        <v>103241085TDCME</v>
      </c>
      <c r="T850" t="str">
        <f t="shared" si="97"/>
        <v>0CME</v>
      </c>
    </row>
    <row r="851" spans="3:20" x14ac:dyDescent="0.2">
      <c r="C851">
        <v>1032</v>
      </c>
      <c r="D851" t="s">
        <v>199</v>
      </c>
      <c r="E851" t="s">
        <v>200</v>
      </c>
      <c r="F851" t="s">
        <v>659</v>
      </c>
      <c r="G851" s="1">
        <v>41085</v>
      </c>
      <c r="H851" t="s">
        <v>202</v>
      </c>
      <c r="I851">
        <v>34</v>
      </c>
      <c r="J851">
        <v>6.97</v>
      </c>
      <c r="K851">
        <v>0</v>
      </c>
      <c r="L851" s="139">
        <v>1575.08</v>
      </c>
      <c r="M851">
        <v>0</v>
      </c>
      <c r="N851">
        <f t="shared" si="91"/>
        <v>1575.08</v>
      </c>
      <c r="O851">
        <f t="shared" si="92"/>
        <v>10978.307599999998</v>
      </c>
      <c r="P851" t="str">
        <f t="shared" si="93"/>
        <v>10324108530VME</v>
      </c>
      <c r="Q851" t="str">
        <f t="shared" si="94"/>
        <v>14108530VME</v>
      </c>
      <c r="R851" t="str">
        <f t="shared" si="95"/>
        <v>141085TDVME</v>
      </c>
      <c r="S851" t="str">
        <f t="shared" si="96"/>
        <v>103241085TDVME</v>
      </c>
      <c r="T851" t="str">
        <f t="shared" si="97"/>
        <v>0VME</v>
      </c>
    </row>
    <row r="852" spans="3:20" x14ac:dyDescent="0.2">
      <c r="C852">
        <v>1032</v>
      </c>
      <c r="D852" t="s">
        <v>199</v>
      </c>
      <c r="E852" t="s">
        <v>200</v>
      </c>
      <c r="F852" t="s">
        <v>660</v>
      </c>
      <c r="G852" s="1">
        <v>41085</v>
      </c>
      <c r="H852" t="s">
        <v>204</v>
      </c>
      <c r="I852">
        <v>34</v>
      </c>
      <c r="J852">
        <v>6.85</v>
      </c>
      <c r="K852">
        <v>226.91</v>
      </c>
      <c r="L852" s="139">
        <v>0</v>
      </c>
      <c r="M852">
        <v>0</v>
      </c>
      <c r="N852">
        <f t="shared" si="91"/>
        <v>226.91</v>
      </c>
      <c r="O852">
        <f t="shared" si="92"/>
        <v>1554.3335</v>
      </c>
      <c r="P852" t="str">
        <f t="shared" si="93"/>
        <v>10324108530CME</v>
      </c>
      <c r="Q852" t="str">
        <f t="shared" si="94"/>
        <v>14108530CME</v>
      </c>
      <c r="R852" t="str">
        <f t="shared" si="95"/>
        <v>141085TDCME</v>
      </c>
      <c r="S852" t="str">
        <f t="shared" si="96"/>
        <v>103241085TDCME</v>
      </c>
      <c r="T852" t="str">
        <f t="shared" si="97"/>
        <v>0CME</v>
      </c>
    </row>
    <row r="853" spans="3:20" x14ac:dyDescent="0.2">
      <c r="C853">
        <v>1032</v>
      </c>
      <c r="D853" t="s">
        <v>199</v>
      </c>
      <c r="E853" t="s">
        <v>200</v>
      </c>
      <c r="F853" t="s">
        <v>661</v>
      </c>
      <c r="G853" s="1">
        <v>41085</v>
      </c>
      <c r="H853" t="s">
        <v>202</v>
      </c>
      <c r="I853">
        <v>34</v>
      </c>
      <c r="J853">
        <v>6.97</v>
      </c>
      <c r="K853">
        <v>0</v>
      </c>
      <c r="L853" s="139">
        <v>7177.72</v>
      </c>
      <c r="M853">
        <v>0</v>
      </c>
      <c r="N853">
        <f t="shared" si="91"/>
        <v>7177.72</v>
      </c>
      <c r="O853">
        <f t="shared" si="92"/>
        <v>50028.708400000003</v>
      </c>
      <c r="P853" t="str">
        <f t="shared" si="93"/>
        <v>10324108530VME</v>
      </c>
      <c r="Q853" t="str">
        <f t="shared" si="94"/>
        <v>14108530VME</v>
      </c>
      <c r="R853" t="str">
        <f t="shared" si="95"/>
        <v>141085TDVME</v>
      </c>
      <c r="S853" t="str">
        <f t="shared" si="96"/>
        <v>103241085TDVME</v>
      </c>
      <c r="T853" t="str">
        <f t="shared" si="97"/>
        <v>0VME</v>
      </c>
    </row>
    <row r="854" spans="3:20" x14ac:dyDescent="0.2">
      <c r="C854">
        <v>1032</v>
      </c>
      <c r="D854" t="s">
        <v>199</v>
      </c>
      <c r="E854" t="s">
        <v>200</v>
      </c>
      <c r="F854" t="s">
        <v>662</v>
      </c>
      <c r="G854" s="1">
        <v>41085</v>
      </c>
      <c r="H854" t="s">
        <v>204</v>
      </c>
      <c r="I854">
        <v>34</v>
      </c>
      <c r="J854">
        <v>6.85</v>
      </c>
      <c r="K854">
        <v>4.03</v>
      </c>
      <c r="L854" s="139">
        <v>0</v>
      </c>
      <c r="M854">
        <v>0</v>
      </c>
      <c r="N854">
        <f t="shared" si="91"/>
        <v>4.03</v>
      </c>
      <c r="O854">
        <f t="shared" si="92"/>
        <v>27.605499999999999</v>
      </c>
      <c r="P854" t="str">
        <f t="shared" si="93"/>
        <v>10324108530CME</v>
      </c>
      <c r="Q854" t="str">
        <f t="shared" si="94"/>
        <v>14108530CME</v>
      </c>
      <c r="R854" t="str">
        <f t="shared" si="95"/>
        <v>141085TDCME</v>
      </c>
      <c r="S854" t="str">
        <f t="shared" si="96"/>
        <v>103241085TDCME</v>
      </c>
      <c r="T854" t="str">
        <f t="shared" si="97"/>
        <v>0CME</v>
      </c>
    </row>
    <row r="855" spans="3:20" x14ac:dyDescent="0.2">
      <c r="C855">
        <v>1032</v>
      </c>
      <c r="D855" t="s">
        <v>199</v>
      </c>
      <c r="E855" t="s">
        <v>200</v>
      </c>
      <c r="F855" t="s">
        <v>663</v>
      </c>
      <c r="G855" s="1">
        <v>41085</v>
      </c>
      <c r="H855" t="s">
        <v>202</v>
      </c>
      <c r="I855">
        <v>34</v>
      </c>
      <c r="J855">
        <v>6.97</v>
      </c>
      <c r="K855">
        <v>0</v>
      </c>
      <c r="L855" s="139">
        <v>2370.79</v>
      </c>
      <c r="M855">
        <v>0</v>
      </c>
      <c r="N855">
        <f t="shared" si="91"/>
        <v>2370.79</v>
      </c>
      <c r="O855">
        <f t="shared" si="92"/>
        <v>16524.406299999999</v>
      </c>
      <c r="P855" t="str">
        <f t="shared" si="93"/>
        <v>10324108530VME</v>
      </c>
      <c r="Q855" t="str">
        <f t="shared" si="94"/>
        <v>14108530VME</v>
      </c>
      <c r="R855" t="str">
        <f t="shared" si="95"/>
        <v>141085TDVME</v>
      </c>
      <c r="S855" t="str">
        <f t="shared" si="96"/>
        <v>103241085TDVME</v>
      </c>
      <c r="T855" t="str">
        <f t="shared" si="97"/>
        <v>0VME</v>
      </c>
    </row>
    <row r="856" spans="3:20" x14ac:dyDescent="0.2">
      <c r="C856">
        <v>1032</v>
      </c>
      <c r="D856" t="s">
        <v>199</v>
      </c>
      <c r="E856" t="s">
        <v>200</v>
      </c>
      <c r="F856" t="s">
        <v>664</v>
      </c>
      <c r="G856" s="1">
        <v>41085</v>
      </c>
      <c r="H856" t="s">
        <v>204</v>
      </c>
      <c r="I856">
        <v>34</v>
      </c>
      <c r="J856">
        <v>6.85</v>
      </c>
      <c r="K856">
        <v>1509.63</v>
      </c>
      <c r="L856" s="139">
        <v>0</v>
      </c>
      <c r="M856">
        <v>0</v>
      </c>
      <c r="N856">
        <f t="shared" si="91"/>
        <v>1509.63</v>
      </c>
      <c r="O856">
        <f t="shared" si="92"/>
        <v>10340.9655</v>
      </c>
      <c r="P856" t="str">
        <f t="shared" si="93"/>
        <v>10324108530CME</v>
      </c>
      <c r="Q856" t="str">
        <f t="shared" si="94"/>
        <v>14108530CME</v>
      </c>
      <c r="R856" t="str">
        <f t="shared" si="95"/>
        <v>141085TDCME</v>
      </c>
      <c r="S856" t="str">
        <f t="shared" si="96"/>
        <v>103241085TDCME</v>
      </c>
      <c r="T856" t="str">
        <f t="shared" si="97"/>
        <v>0CME</v>
      </c>
    </row>
    <row r="857" spans="3:20" x14ac:dyDescent="0.2">
      <c r="C857">
        <v>1032</v>
      </c>
      <c r="D857" t="s">
        <v>199</v>
      </c>
      <c r="E857" t="s">
        <v>200</v>
      </c>
      <c r="F857" t="s">
        <v>665</v>
      </c>
      <c r="G857" s="1">
        <v>41085</v>
      </c>
      <c r="H857" t="s">
        <v>202</v>
      </c>
      <c r="I857">
        <v>34</v>
      </c>
      <c r="J857">
        <v>6.97</v>
      </c>
      <c r="K857">
        <v>0</v>
      </c>
      <c r="L857" s="139">
        <v>31218.61</v>
      </c>
      <c r="M857">
        <v>0</v>
      </c>
      <c r="N857">
        <f t="shared" si="91"/>
        <v>31218.61</v>
      </c>
      <c r="O857">
        <f t="shared" si="92"/>
        <v>217593.71169999999</v>
      </c>
      <c r="P857" t="str">
        <f t="shared" si="93"/>
        <v>10324108530VME</v>
      </c>
      <c r="Q857" t="str">
        <f t="shared" si="94"/>
        <v>14108530VME</v>
      </c>
      <c r="R857" t="str">
        <f t="shared" si="95"/>
        <v>141085TDVME</v>
      </c>
      <c r="S857" t="str">
        <f t="shared" si="96"/>
        <v>103241085TDVME</v>
      </c>
      <c r="T857" t="str">
        <f t="shared" si="97"/>
        <v>0VME</v>
      </c>
    </row>
    <row r="858" spans="3:20" x14ac:dyDescent="0.2">
      <c r="C858">
        <v>1032</v>
      </c>
      <c r="D858" t="s">
        <v>199</v>
      </c>
      <c r="E858" t="s">
        <v>200</v>
      </c>
      <c r="F858" t="s">
        <v>666</v>
      </c>
      <c r="G858" s="1">
        <v>41085</v>
      </c>
      <c r="H858" t="s">
        <v>204</v>
      </c>
      <c r="I858">
        <v>34</v>
      </c>
      <c r="J858">
        <v>6.85</v>
      </c>
      <c r="K858">
        <v>337.26</v>
      </c>
      <c r="L858" s="139">
        <v>0</v>
      </c>
      <c r="M858">
        <v>0</v>
      </c>
      <c r="N858">
        <f t="shared" si="91"/>
        <v>337.26</v>
      </c>
      <c r="O858">
        <f t="shared" si="92"/>
        <v>2310.2309999999998</v>
      </c>
      <c r="P858" t="str">
        <f t="shared" si="93"/>
        <v>10324108530CME</v>
      </c>
      <c r="Q858" t="str">
        <f t="shared" si="94"/>
        <v>14108530CME</v>
      </c>
      <c r="R858" t="str">
        <f t="shared" si="95"/>
        <v>141085TDCME</v>
      </c>
      <c r="S858" t="str">
        <f t="shared" si="96"/>
        <v>103241085TDCME</v>
      </c>
      <c r="T858" t="str">
        <f t="shared" si="97"/>
        <v>0CME</v>
      </c>
    </row>
    <row r="859" spans="3:20" x14ac:dyDescent="0.2">
      <c r="C859">
        <v>1032</v>
      </c>
      <c r="D859" t="s">
        <v>199</v>
      </c>
      <c r="E859" t="s">
        <v>200</v>
      </c>
      <c r="F859" t="s">
        <v>667</v>
      </c>
      <c r="G859" s="1">
        <v>41085</v>
      </c>
      <c r="H859" t="s">
        <v>202</v>
      </c>
      <c r="I859">
        <v>34</v>
      </c>
      <c r="J859">
        <v>6.97</v>
      </c>
      <c r="K859">
        <v>0</v>
      </c>
      <c r="L859" s="139">
        <v>10294.219999999999</v>
      </c>
      <c r="M859">
        <v>0</v>
      </c>
      <c r="N859">
        <f t="shared" si="91"/>
        <v>10294.219999999999</v>
      </c>
      <c r="O859">
        <f t="shared" si="92"/>
        <v>71750.713399999993</v>
      </c>
      <c r="P859" t="str">
        <f t="shared" si="93"/>
        <v>10324108530VME</v>
      </c>
      <c r="Q859" t="str">
        <f t="shared" si="94"/>
        <v>14108530VME</v>
      </c>
      <c r="R859" t="str">
        <f t="shared" si="95"/>
        <v>141085TDVME</v>
      </c>
      <c r="S859" t="str">
        <f t="shared" si="96"/>
        <v>103241085TDVME</v>
      </c>
      <c r="T859" t="str">
        <f t="shared" si="97"/>
        <v>0VME</v>
      </c>
    </row>
    <row r="860" spans="3:20" x14ac:dyDescent="0.2">
      <c r="C860">
        <v>1032</v>
      </c>
      <c r="D860" t="s">
        <v>199</v>
      </c>
      <c r="E860" t="s">
        <v>200</v>
      </c>
      <c r="F860" t="s">
        <v>668</v>
      </c>
      <c r="G860" s="1">
        <v>41085</v>
      </c>
      <c r="H860" t="s">
        <v>204</v>
      </c>
      <c r="I860">
        <v>34</v>
      </c>
      <c r="J860">
        <v>6.85</v>
      </c>
      <c r="K860">
        <v>439.2</v>
      </c>
      <c r="L860" s="139">
        <v>0</v>
      </c>
      <c r="M860">
        <v>0</v>
      </c>
      <c r="N860">
        <f t="shared" si="91"/>
        <v>439.2</v>
      </c>
      <c r="O860">
        <f t="shared" si="92"/>
        <v>3008.52</v>
      </c>
      <c r="P860" t="str">
        <f t="shared" si="93"/>
        <v>10324108530CME</v>
      </c>
      <c r="Q860" t="str">
        <f t="shared" si="94"/>
        <v>14108530CME</v>
      </c>
      <c r="R860" t="str">
        <f t="shared" si="95"/>
        <v>141085TDCME</v>
      </c>
      <c r="S860" t="str">
        <f t="shared" si="96"/>
        <v>103241085TDCME</v>
      </c>
      <c r="T860" t="str">
        <f t="shared" si="97"/>
        <v>0CME</v>
      </c>
    </row>
    <row r="861" spans="3:20" x14ac:dyDescent="0.2">
      <c r="C861">
        <v>1032</v>
      </c>
      <c r="D861" t="s">
        <v>199</v>
      </c>
      <c r="E861" t="s">
        <v>200</v>
      </c>
      <c r="F861" t="s">
        <v>669</v>
      </c>
      <c r="G861" s="1">
        <v>41085</v>
      </c>
      <c r="H861" t="s">
        <v>202</v>
      </c>
      <c r="I861">
        <v>34</v>
      </c>
      <c r="J861">
        <v>6.97</v>
      </c>
      <c r="K861">
        <v>0</v>
      </c>
      <c r="L861" s="139">
        <v>1902.1</v>
      </c>
      <c r="M861">
        <v>0</v>
      </c>
      <c r="N861">
        <f t="shared" si="91"/>
        <v>1902.1</v>
      </c>
      <c r="O861">
        <f t="shared" si="92"/>
        <v>13257.636999999999</v>
      </c>
      <c r="P861" t="str">
        <f t="shared" si="93"/>
        <v>10324108530VME</v>
      </c>
      <c r="Q861" t="str">
        <f t="shared" si="94"/>
        <v>14108530VME</v>
      </c>
      <c r="R861" t="str">
        <f t="shared" si="95"/>
        <v>141085TDVME</v>
      </c>
      <c r="S861" t="str">
        <f t="shared" si="96"/>
        <v>103241085TDVME</v>
      </c>
      <c r="T861" t="str">
        <f t="shared" si="97"/>
        <v>0VME</v>
      </c>
    </row>
    <row r="862" spans="3:20" x14ac:dyDescent="0.2">
      <c r="C862">
        <v>1032</v>
      </c>
      <c r="D862" t="s">
        <v>199</v>
      </c>
      <c r="E862" t="s">
        <v>200</v>
      </c>
      <c r="F862" t="s">
        <v>670</v>
      </c>
      <c r="G862" s="1">
        <v>41085</v>
      </c>
      <c r="H862" t="s">
        <v>204</v>
      </c>
      <c r="I862">
        <v>34</v>
      </c>
      <c r="J862">
        <v>6.85</v>
      </c>
      <c r="K862">
        <v>1820.93</v>
      </c>
      <c r="L862" s="139">
        <v>0</v>
      </c>
      <c r="M862">
        <v>0</v>
      </c>
      <c r="N862">
        <f t="shared" si="91"/>
        <v>1820.93</v>
      </c>
      <c r="O862">
        <f t="shared" si="92"/>
        <v>12473.370499999999</v>
      </c>
      <c r="P862" t="str">
        <f t="shared" si="93"/>
        <v>10324108530CME</v>
      </c>
      <c r="Q862" t="str">
        <f t="shared" si="94"/>
        <v>14108530CME</v>
      </c>
      <c r="R862" t="str">
        <f t="shared" si="95"/>
        <v>141085TDCME</v>
      </c>
      <c r="S862" t="str">
        <f t="shared" si="96"/>
        <v>103241085TDCME</v>
      </c>
      <c r="T862" t="str">
        <f t="shared" si="97"/>
        <v>0CME</v>
      </c>
    </row>
    <row r="863" spans="3:20" x14ac:dyDescent="0.2">
      <c r="C863">
        <v>1032</v>
      </c>
      <c r="D863" t="s">
        <v>199</v>
      </c>
      <c r="E863" t="s">
        <v>200</v>
      </c>
      <c r="F863" t="s">
        <v>671</v>
      </c>
      <c r="G863" s="1">
        <v>41085</v>
      </c>
      <c r="H863" t="s">
        <v>204</v>
      </c>
      <c r="I863">
        <v>34</v>
      </c>
      <c r="J863">
        <v>6.85</v>
      </c>
      <c r="K863">
        <v>457.64</v>
      </c>
      <c r="L863" s="139">
        <v>0</v>
      </c>
      <c r="M863">
        <v>0</v>
      </c>
      <c r="N863">
        <f t="shared" si="91"/>
        <v>457.64</v>
      </c>
      <c r="O863">
        <f t="shared" si="92"/>
        <v>3134.8339999999998</v>
      </c>
      <c r="P863" t="str">
        <f t="shared" si="93"/>
        <v>10324108530CME</v>
      </c>
      <c r="Q863" t="str">
        <f t="shared" si="94"/>
        <v>14108530CME</v>
      </c>
      <c r="R863" t="str">
        <f t="shared" si="95"/>
        <v>141085TDCME</v>
      </c>
      <c r="S863" t="str">
        <f t="shared" si="96"/>
        <v>103241085TDCME</v>
      </c>
      <c r="T863" t="str">
        <f t="shared" si="97"/>
        <v>0CME</v>
      </c>
    </row>
    <row r="864" spans="3:20" x14ac:dyDescent="0.2">
      <c r="C864">
        <v>1032</v>
      </c>
      <c r="D864" t="s">
        <v>199</v>
      </c>
      <c r="E864" t="s">
        <v>200</v>
      </c>
      <c r="F864" t="s">
        <v>672</v>
      </c>
      <c r="G864" s="1">
        <v>41085</v>
      </c>
      <c r="H864" t="s">
        <v>202</v>
      </c>
      <c r="I864">
        <v>34</v>
      </c>
      <c r="J864">
        <v>6.97</v>
      </c>
      <c r="K864">
        <v>0</v>
      </c>
      <c r="L864" s="139">
        <v>138.61000000000001</v>
      </c>
      <c r="M864">
        <v>0</v>
      </c>
      <c r="N864">
        <f t="shared" si="91"/>
        <v>138.61000000000001</v>
      </c>
      <c r="O864">
        <f t="shared" si="92"/>
        <v>966.11170000000004</v>
      </c>
      <c r="P864" t="str">
        <f t="shared" si="93"/>
        <v>10324108530VME</v>
      </c>
      <c r="Q864" t="str">
        <f t="shared" si="94"/>
        <v>14108530VME</v>
      </c>
      <c r="R864" t="str">
        <f t="shared" si="95"/>
        <v>141085TDVME</v>
      </c>
      <c r="S864" t="str">
        <f t="shared" si="96"/>
        <v>103241085TDVME</v>
      </c>
      <c r="T864" t="str">
        <f t="shared" si="97"/>
        <v>0VME</v>
      </c>
    </row>
    <row r="865" spans="3:20" x14ac:dyDescent="0.2">
      <c r="C865">
        <v>1032</v>
      </c>
      <c r="D865" t="s">
        <v>199</v>
      </c>
      <c r="E865" t="s">
        <v>200</v>
      </c>
      <c r="F865" t="s">
        <v>673</v>
      </c>
      <c r="G865" s="1">
        <v>41085</v>
      </c>
      <c r="H865" t="s">
        <v>204</v>
      </c>
      <c r="I865">
        <v>34</v>
      </c>
      <c r="J865">
        <v>6.85</v>
      </c>
      <c r="K865">
        <v>105</v>
      </c>
      <c r="L865" s="139">
        <v>0</v>
      </c>
      <c r="M865">
        <v>0</v>
      </c>
      <c r="N865">
        <f t="shared" si="91"/>
        <v>105</v>
      </c>
      <c r="O865">
        <f t="shared" si="92"/>
        <v>719.25</v>
      </c>
      <c r="P865" t="str">
        <f t="shared" si="93"/>
        <v>10324108530CME</v>
      </c>
      <c r="Q865" t="str">
        <f t="shared" si="94"/>
        <v>14108530CME</v>
      </c>
      <c r="R865" t="str">
        <f t="shared" si="95"/>
        <v>141085TDCME</v>
      </c>
      <c r="S865" t="str">
        <f t="shared" si="96"/>
        <v>103241085TDCME</v>
      </c>
      <c r="T865" t="str">
        <f t="shared" si="97"/>
        <v>0CME</v>
      </c>
    </row>
    <row r="866" spans="3:20" x14ac:dyDescent="0.2">
      <c r="C866">
        <v>1032</v>
      </c>
      <c r="D866" t="s">
        <v>199</v>
      </c>
      <c r="E866" t="s">
        <v>200</v>
      </c>
      <c r="F866" t="s">
        <v>674</v>
      </c>
      <c r="G866" s="1">
        <v>41085</v>
      </c>
      <c r="H866" t="s">
        <v>202</v>
      </c>
      <c r="I866">
        <v>34</v>
      </c>
      <c r="J866">
        <v>6.97</v>
      </c>
      <c r="K866">
        <v>0</v>
      </c>
      <c r="L866" s="139">
        <v>2053.2800000000002</v>
      </c>
      <c r="M866">
        <v>0</v>
      </c>
      <c r="N866">
        <f t="shared" si="91"/>
        <v>2053.2800000000002</v>
      </c>
      <c r="O866">
        <f t="shared" si="92"/>
        <v>14311.3616</v>
      </c>
      <c r="P866" t="str">
        <f t="shared" si="93"/>
        <v>10324108530VME</v>
      </c>
      <c r="Q866" t="str">
        <f t="shared" si="94"/>
        <v>14108530VME</v>
      </c>
      <c r="R866" t="str">
        <f t="shared" si="95"/>
        <v>141085TDVME</v>
      </c>
      <c r="S866" t="str">
        <f t="shared" si="96"/>
        <v>103241085TDVME</v>
      </c>
      <c r="T866" t="str">
        <f t="shared" si="97"/>
        <v>0VME</v>
      </c>
    </row>
    <row r="867" spans="3:20" x14ac:dyDescent="0.2">
      <c r="C867">
        <v>1032</v>
      </c>
      <c r="D867" t="s">
        <v>199</v>
      </c>
      <c r="E867" t="s">
        <v>200</v>
      </c>
      <c r="F867" t="s">
        <v>675</v>
      </c>
      <c r="G867" s="1">
        <v>41085</v>
      </c>
      <c r="H867" t="s">
        <v>204</v>
      </c>
      <c r="I867">
        <v>34</v>
      </c>
      <c r="J867">
        <v>6.85</v>
      </c>
      <c r="K867">
        <v>589.48</v>
      </c>
      <c r="L867" s="139">
        <v>0</v>
      </c>
      <c r="M867">
        <v>0</v>
      </c>
      <c r="N867">
        <f t="shared" si="91"/>
        <v>589.48</v>
      </c>
      <c r="O867">
        <f t="shared" si="92"/>
        <v>4037.9380000000001</v>
      </c>
      <c r="P867" t="str">
        <f t="shared" si="93"/>
        <v>10324108530CME</v>
      </c>
      <c r="Q867" t="str">
        <f t="shared" si="94"/>
        <v>14108530CME</v>
      </c>
      <c r="R867" t="str">
        <f t="shared" si="95"/>
        <v>141085TDCME</v>
      </c>
      <c r="S867" t="str">
        <f t="shared" si="96"/>
        <v>103241085TDCME</v>
      </c>
      <c r="T867" t="str">
        <f t="shared" si="97"/>
        <v>0CME</v>
      </c>
    </row>
    <row r="868" spans="3:20" x14ac:dyDescent="0.2">
      <c r="C868">
        <v>1032</v>
      </c>
      <c r="D868" t="s">
        <v>199</v>
      </c>
      <c r="E868" t="s">
        <v>200</v>
      </c>
      <c r="F868" t="s">
        <v>895</v>
      </c>
      <c r="G868" s="1">
        <v>41085</v>
      </c>
      <c r="H868" t="s">
        <v>202</v>
      </c>
      <c r="I868">
        <v>34</v>
      </c>
      <c r="J868">
        <v>6.97</v>
      </c>
      <c r="K868">
        <v>0</v>
      </c>
      <c r="L868" s="139">
        <v>2585.73</v>
      </c>
      <c r="M868">
        <v>0</v>
      </c>
      <c r="N868">
        <f t="shared" si="91"/>
        <v>2585.73</v>
      </c>
      <c r="O868">
        <f t="shared" si="92"/>
        <v>18022.538099999998</v>
      </c>
      <c r="P868" t="str">
        <f t="shared" si="93"/>
        <v>10324108530VME</v>
      </c>
      <c r="Q868" t="str">
        <f t="shared" si="94"/>
        <v>14108530VME</v>
      </c>
      <c r="R868" t="str">
        <f t="shared" si="95"/>
        <v>141085TDVME</v>
      </c>
      <c r="S868" t="str">
        <f t="shared" si="96"/>
        <v>103241085TDVME</v>
      </c>
      <c r="T868" t="str">
        <f t="shared" si="97"/>
        <v>0VME</v>
      </c>
    </row>
    <row r="869" spans="3:20" x14ac:dyDescent="0.2">
      <c r="C869">
        <v>1032</v>
      </c>
      <c r="D869" t="s">
        <v>199</v>
      </c>
      <c r="E869" t="s">
        <v>200</v>
      </c>
      <c r="F869" t="s">
        <v>676</v>
      </c>
      <c r="G869" s="1">
        <v>41085</v>
      </c>
      <c r="H869" t="s">
        <v>204</v>
      </c>
      <c r="I869">
        <v>34</v>
      </c>
      <c r="J869">
        <v>6.85</v>
      </c>
      <c r="K869">
        <v>103.5</v>
      </c>
      <c r="L869" s="139">
        <v>0</v>
      </c>
      <c r="M869">
        <v>0</v>
      </c>
      <c r="N869">
        <f t="shared" si="91"/>
        <v>103.5</v>
      </c>
      <c r="O869">
        <f t="shared" si="92"/>
        <v>708.97499999999991</v>
      </c>
      <c r="P869" t="str">
        <f t="shared" si="93"/>
        <v>10324108530CME</v>
      </c>
      <c r="Q869" t="str">
        <f t="shared" si="94"/>
        <v>14108530CME</v>
      </c>
      <c r="R869" t="str">
        <f t="shared" si="95"/>
        <v>141085TDCME</v>
      </c>
      <c r="S869" t="str">
        <f t="shared" si="96"/>
        <v>103241085TDCME</v>
      </c>
      <c r="T869" t="str">
        <f t="shared" si="97"/>
        <v>0CME</v>
      </c>
    </row>
    <row r="870" spans="3:20" x14ac:dyDescent="0.2">
      <c r="C870">
        <v>1032</v>
      </c>
      <c r="D870" t="s">
        <v>199</v>
      </c>
      <c r="E870" t="s">
        <v>200</v>
      </c>
      <c r="F870" t="s">
        <v>677</v>
      </c>
      <c r="G870" s="1">
        <v>41085</v>
      </c>
      <c r="H870" t="s">
        <v>202</v>
      </c>
      <c r="I870">
        <v>34</v>
      </c>
      <c r="J870">
        <v>6.97</v>
      </c>
      <c r="K870">
        <v>0</v>
      </c>
      <c r="L870" s="139">
        <v>232.59</v>
      </c>
      <c r="M870">
        <v>0</v>
      </c>
      <c r="N870">
        <f t="shared" si="91"/>
        <v>232.59</v>
      </c>
      <c r="O870">
        <f t="shared" si="92"/>
        <v>1621.1523</v>
      </c>
      <c r="P870" t="str">
        <f t="shared" si="93"/>
        <v>10324108530VME</v>
      </c>
      <c r="Q870" t="str">
        <f t="shared" si="94"/>
        <v>14108530VME</v>
      </c>
      <c r="R870" t="str">
        <f t="shared" si="95"/>
        <v>141085TDVME</v>
      </c>
      <c r="S870" t="str">
        <f t="shared" si="96"/>
        <v>103241085TDVME</v>
      </c>
      <c r="T870" t="str">
        <f t="shared" si="97"/>
        <v>0VME</v>
      </c>
    </row>
    <row r="871" spans="3:20" x14ac:dyDescent="0.2">
      <c r="C871">
        <v>1032</v>
      </c>
      <c r="D871" t="s">
        <v>199</v>
      </c>
      <c r="E871" t="s">
        <v>200</v>
      </c>
      <c r="F871" t="s">
        <v>678</v>
      </c>
      <c r="G871" s="1">
        <v>41085</v>
      </c>
      <c r="H871" t="s">
        <v>204</v>
      </c>
      <c r="I871">
        <v>34</v>
      </c>
      <c r="J871">
        <v>6.85</v>
      </c>
      <c r="K871">
        <v>345.96</v>
      </c>
      <c r="L871" s="139">
        <v>0</v>
      </c>
      <c r="M871">
        <v>0</v>
      </c>
      <c r="N871">
        <f t="shared" si="91"/>
        <v>345.96</v>
      </c>
      <c r="O871">
        <f t="shared" si="92"/>
        <v>2369.8259999999996</v>
      </c>
      <c r="P871" t="str">
        <f t="shared" si="93"/>
        <v>10324108530CME</v>
      </c>
      <c r="Q871" t="str">
        <f t="shared" si="94"/>
        <v>14108530CME</v>
      </c>
      <c r="R871" t="str">
        <f t="shared" si="95"/>
        <v>141085TDCME</v>
      </c>
      <c r="S871" t="str">
        <f t="shared" si="96"/>
        <v>103241085TDCME</v>
      </c>
      <c r="T871" t="str">
        <f t="shared" si="97"/>
        <v>0CME</v>
      </c>
    </row>
    <row r="872" spans="3:20" x14ac:dyDescent="0.2">
      <c r="C872">
        <v>1032</v>
      </c>
      <c r="D872" t="s">
        <v>199</v>
      </c>
      <c r="E872" t="s">
        <v>200</v>
      </c>
      <c r="F872" t="s">
        <v>896</v>
      </c>
      <c r="G872" s="1">
        <v>41085</v>
      </c>
      <c r="H872" t="s">
        <v>202</v>
      </c>
      <c r="I872">
        <v>34</v>
      </c>
      <c r="J872">
        <v>6.97</v>
      </c>
      <c r="K872">
        <v>0</v>
      </c>
      <c r="L872" s="139">
        <v>756.96</v>
      </c>
      <c r="M872">
        <v>0</v>
      </c>
      <c r="N872">
        <f t="shared" si="91"/>
        <v>756.96</v>
      </c>
      <c r="O872">
        <f t="shared" si="92"/>
        <v>5276.0111999999999</v>
      </c>
      <c r="P872" t="str">
        <f t="shared" si="93"/>
        <v>10324108530VME</v>
      </c>
      <c r="Q872" t="str">
        <f t="shared" si="94"/>
        <v>14108530VME</v>
      </c>
      <c r="R872" t="str">
        <f t="shared" si="95"/>
        <v>141085TDVME</v>
      </c>
      <c r="S872" t="str">
        <f t="shared" si="96"/>
        <v>103241085TDVME</v>
      </c>
      <c r="T872" t="str">
        <f t="shared" si="97"/>
        <v>0VME</v>
      </c>
    </row>
    <row r="873" spans="3:20" x14ac:dyDescent="0.2">
      <c r="C873">
        <v>1032</v>
      </c>
      <c r="D873" t="s">
        <v>199</v>
      </c>
      <c r="E873" t="s">
        <v>200</v>
      </c>
      <c r="F873" t="s">
        <v>679</v>
      </c>
      <c r="G873" s="1">
        <v>41085</v>
      </c>
      <c r="H873" t="s">
        <v>204</v>
      </c>
      <c r="I873">
        <v>34</v>
      </c>
      <c r="J873">
        <v>6.85</v>
      </c>
      <c r="K873">
        <v>550</v>
      </c>
      <c r="L873" s="139">
        <v>0</v>
      </c>
      <c r="M873">
        <v>0</v>
      </c>
      <c r="N873">
        <f t="shared" si="91"/>
        <v>550</v>
      </c>
      <c r="O873">
        <f t="shared" si="92"/>
        <v>3767.5</v>
      </c>
      <c r="P873" t="str">
        <f t="shared" si="93"/>
        <v>10324108530CME</v>
      </c>
      <c r="Q873" t="str">
        <f t="shared" si="94"/>
        <v>14108530CME</v>
      </c>
      <c r="R873" t="str">
        <f t="shared" si="95"/>
        <v>141085TDCME</v>
      </c>
      <c r="S873" t="str">
        <f t="shared" si="96"/>
        <v>103241085TDCME</v>
      </c>
      <c r="T873" t="str">
        <f t="shared" si="97"/>
        <v>0CME</v>
      </c>
    </row>
    <row r="874" spans="3:20" x14ac:dyDescent="0.2">
      <c r="C874">
        <v>1032</v>
      </c>
      <c r="D874" t="s">
        <v>199</v>
      </c>
      <c r="E874" t="s">
        <v>200</v>
      </c>
      <c r="F874" t="s">
        <v>846</v>
      </c>
      <c r="G874" s="1">
        <v>41085</v>
      </c>
      <c r="H874" t="s">
        <v>202</v>
      </c>
      <c r="I874">
        <v>34</v>
      </c>
      <c r="J874">
        <v>6.97</v>
      </c>
      <c r="K874">
        <v>0</v>
      </c>
      <c r="L874" s="139">
        <v>184.18</v>
      </c>
      <c r="M874">
        <v>0</v>
      </c>
      <c r="N874">
        <f t="shared" si="91"/>
        <v>184.18</v>
      </c>
      <c r="O874">
        <f t="shared" si="92"/>
        <v>1283.7346</v>
      </c>
      <c r="P874" t="str">
        <f t="shared" si="93"/>
        <v>10324108530VME</v>
      </c>
      <c r="Q874" t="str">
        <f t="shared" si="94"/>
        <v>14108530VME</v>
      </c>
      <c r="R874" t="str">
        <f t="shared" si="95"/>
        <v>141085TDVME</v>
      </c>
      <c r="S874" t="str">
        <f t="shared" si="96"/>
        <v>103241085TDVME</v>
      </c>
      <c r="T874" t="str">
        <f t="shared" si="97"/>
        <v>0VME</v>
      </c>
    </row>
    <row r="875" spans="3:20" x14ac:dyDescent="0.2">
      <c r="C875">
        <v>1032</v>
      </c>
      <c r="D875" t="s">
        <v>199</v>
      </c>
      <c r="E875" t="s">
        <v>200</v>
      </c>
      <c r="F875" t="s">
        <v>754</v>
      </c>
      <c r="G875" s="1">
        <v>41085</v>
      </c>
      <c r="H875" t="s">
        <v>204</v>
      </c>
      <c r="I875">
        <v>34</v>
      </c>
      <c r="J875">
        <v>6.85</v>
      </c>
      <c r="K875">
        <v>247.07</v>
      </c>
      <c r="L875" s="139">
        <v>0</v>
      </c>
      <c r="M875">
        <v>0</v>
      </c>
      <c r="N875">
        <f t="shared" si="91"/>
        <v>247.07</v>
      </c>
      <c r="O875">
        <f t="shared" si="92"/>
        <v>1692.4295</v>
      </c>
      <c r="P875" t="str">
        <f t="shared" si="93"/>
        <v>10324108530CME</v>
      </c>
      <c r="Q875" t="str">
        <f t="shared" si="94"/>
        <v>14108530CME</v>
      </c>
      <c r="R875" t="str">
        <f t="shared" si="95"/>
        <v>141085TDCME</v>
      </c>
      <c r="S875" t="str">
        <f t="shared" si="96"/>
        <v>103241085TDCME</v>
      </c>
      <c r="T875" t="str">
        <f t="shared" si="97"/>
        <v>0CME</v>
      </c>
    </row>
    <row r="876" spans="3:20" x14ac:dyDescent="0.2">
      <c r="C876">
        <v>1032</v>
      </c>
      <c r="D876" t="s">
        <v>199</v>
      </c>
      <c r="E876" t="s">
        <v>200</v>
      </c>
      <c r="F876" t="s">
        <v>680</v>
      </c>
      <c r="G876" s="1">
        <v>41085</v>
      </c>
      <c r="H876" t="s">
        <v>202</v>
      </c>
      <c r="I876">
        <v>34</v>
      </c>
      <c r="J876">
        <v>6.97</v>
      </c>
      <c r="K876">
        <v>0</v>
      </c>
      <c r="L876" s="139">
        <v>236.86</v>
      </c>
      <c r="M876">
        <v>0</v>
      </c>
      <c r="N876">
        <f t="shared" si="91"/>
        <v>236.86</v>
      </c>
      <c r="O876">
        <f t="shared" si="92"/>
        <v>1650.9141999999999</v>
      </c>
      <c r="P876" t="str">
        <f t="shared" si="93"/>
        <v>10324108530VME</v>
      </c>
      <c r="Q876" t="str">
        <f t="shared" si="94"/>
        <v>14108530VME</v>
      </c>
      <c r="R876" t="str">
        <f t="shared" si="95"/>
        <v>141085TDVME</v>
      </c>
      <c r="S876" t="str">
        <f t="shared" si="96"/>
        <v>103241085TDVME</v>
      </c>
      <c r="T876" t="str">
        <f t="shared" si="97"/>
        <v>0VME</v>
      </c>
    </row>
    <row r="877" spans="3:20" x14ac:dyDescent="0.2">
      <c r="C877">
        <v>1032</v>
      </c>
      <c r="D877" t="s">
        <v>199</v>
      </c>
      <c r="E877" t="s">
        <v>200</v>
      </c>
      <c r="F877" t="s">
        <v>681</v>
      </c>
      <c r="G877" s="1">
        <v>41085</v>
      </c>
      <c r="H877" t="s">
        <v>204</v>
      </c>
      <c r="I877">
        <v>34</v>
      </c>
      <c r="J877">
        <v>6.85</v>
      </c>
      <c r="K877">
        <v>1155.55</v>
      </c>
      <c r="L877" s="139">
        <v>0</v>
      </c>
      <c r="M877">
        <v>0</v>
      </c>
      <c r="N877">
        <f t="shared" si="91"/>
        <v>1155.55</v>
      </c>
      <c r="O877">
        <f t="shared" si="92"/>
        <v>7915.517499999999</v>
      </c>
      <c r="P877" t="str">
        <f t="shared" si="93"/>
        <v>10324108530CME</v>
      </c>
      <c r="Q877" t="str">
        <f t="shared" si="94"/>
        <v>14108530CME</v>
      </c>
      <c r="R877" t="str">
        <f t="shared" si="95"/>
        <v>141085TDCME</v>
      </c>
      <c r="S877" t="str">
        <f t="shared" si="96"/>
        <v>103241085TDCME</v>
      </c>
      <c r="T877" t="str">
        <f t="shared" si="97"/>
        <v>0CME</v>
      </c>
    </row>
    <row r="878" spans="3:20" x14ac:dyDescent="0.2">
      <c r="C878">
        <v>1032</v>
      </c>
      <c r="D878" t="s">
        <v>199</v>
      </c>
      <c r="E878" t="s">
        <v>200</v>
      </c>
      <c r="F878" t="s">
        <v>682</v>
      </c>
      <c r="G878" s="1">
        <v>41085</v>
      </c>
      <c r="H878" t="s">
        <v>202</v>
      </c>
      <c r="I878">
        <v>34</v>
      </c>
      <c r="J878">
        <v>6.97</v>
      </c>
      <c r="K878">
        <v>0</v>
      </c>
      <c r="L878" s="139">
        <v>1272.31</v>
      </c>
      <c r="M878">
        <v>0</v>
      </c>
      <c r="N878">
        <f t="shared" si="91"/>
        <v>1272.31</v>
      </c>
      <c r="O878">
        <f t="shared" si="92"/>
        <v>8868.0006999999987</v>
      </c>
      <c r="P878" t="str">
        <f t="shared" si="93"/>
        <v>10324108530VME</v>
      </c>
      <c r="Q878" t="str">
        <f t="shared" si="94"/>
        <v>14108530VME</v>
      </c>
      <c r="R878" t="str">
        <f t="shared" si="95"/>
        <v>141085TDVME</v>
      </c>
      <c r="S878" t="str">
        <f t="shared" si="96"/>
        <v>103241085TDVME</v>
      </c>
      <c r="T878" t="str">
        <f t="shared" si="97"/>
        <v>0VME</v>
      </c>
    </row>
    <row r="879" spans="3:20" x14ac:dyDescent="0.2">
      <c r="C879">
        <v>1032</v>
      </c>
      <c r="D879" t="s">
        <v>199</v>
      </c>
      <c r="E879" t="s">
        <v>200</v>
      </c>
      <c r="F879" t="s">
        <v>683</v>
      </c>
      <c r="G879" s="1">
        <v>41085</v>
      </c>
      <c r="H879" t="s">
        <v>204</v>
      </c>
      <c r="I879">
        <v>34</v>
      </c>
      <c r="J879">
        <v>6.85</v>
      </c>
      <c r="K879">
        <v>441.17</v>
      </c>
      <c r="L879" s="139">
        <v>0</v>
      </c>
      <c r="M879">
        <v>0</v>
      </c>
      <c r="N879">
        <f t="shared" si="91"/>
        <v>441.17</v>
      </c>
      <c r="O879">
        <f t="shared" si="92"/>
        <v>3022.0144999999998</v>
      </c>
      <c r="P879" t="str">
        <f t="shared" si="93"/>
        <v>10324108530CME</v>
      </c>
      <c r="Q879" t="str">
        <f t="shared" si="94"/>
        <v>14108530CME</v>
      </c>
      <c r="R879" t="str">
        <f t="shared" si="95"/>
        <v>141085TDCME</v>
      </c>
      <c r="S879" t="str">
        <f t="shared" si="96"/>
        <v>103241085TDCME</v>
      </c>
      <c r="T879" t="str">
        <f t="shared" si="97"/>
        <v>0CME</v>
      </c>
    </row>
    <row r="880" spans="3:20" x14ac:dyDescent="0.2">
      <c r="C880">
        <v>1032</v>
      </c>
      <c r="D880" t="s">
        <v>199</v>
      </c>
      <c r="E880" t="s">
        <v>200</v>
      </c>
      <c r="F880" t="s">
        <v>684</v>
      </c>
      <c r="G880" s="1">
        <v>41085</v>
      </c>
      <c r="H880" t="s">
        <v>202</v>
      </c>
      <c r="I880">
        <v>34</v>
      </c>
      <c r="J880">
        <v>6.97</v>
      </c>
      <c r="K880">
        <v>0</v>
      </c>
      <c r="L880" s="139">
        <v>377.13</v>
      </c>
      <c r="M880">
        <v>0</v>
      </c>
      <c r="N880">
        <f t="shared" si="91"/>
        <v>377.13</v>
      </c>
      <c r="O880">
        <f t="shared" si="92"/>
        <v>2628.5960999999998</v>
      </c>
      <c r="P880" t="str">
        <f t="shared" si="93"/>
        <v>10324108530VME</v>
      </c>
      <c r="Q880" t="str">
        <f t="shared" si="94"/>
        <v>14108530VME</v>
      </c>
      <c r="R880" t="str">
        <f t="shared" si="95"/>
        <v>141085TDVME</v>
      </c>
      <c r="S880" t="str">
        <f t="shared" si="96"/>
        <v>103241085TDVME</v>
      </c>
      <c r="T880" t="str">
        <f t="shared" si="97"/>
        <v>0VME</v>
      </c>
    </row>
    <row r="881" spans="3:20" x14ac:dyDescent="0.2">
      <c r="C881">
        <v>1032</v>
      </c>
      <c r="D881" t="s">
        <v>199</v>
      </c>
      <c r="E881" t="s">
        <v>200</v>
      </c>
      <c r="F881" t="s">
        <v>685</v>
      </c>
      <c r="G881" s="1">
        <v>41085</v>
      </c>
      <c r="H881" t="s">
        <v>204</v>
      </c>
      <c r="I881">
        <v>34</v>
      </c>
      <c r="J881">
        <v>6.85</v>
      </c>
      <c r="K881">
        <v>2694.68</v>
      </c>
      <c r="L881" s="139">
        <v>0</v>
      </c>
      <c r="M881">
        <v>0</v>
      </c>
      <c r="N881">
        <f t="shared" si="91"/>
        <v>2694.68</v>
      </c>
      <c r="O881">
        <f t="shared" si="92"/>
        <v>18458.557999999997</v>
      </c>
      <c r="P881" t="str">
        <f t="shared" si="93"/>
        <v>10324108530CME</v>
      </c>
      <c r="Q881" t="str">
        <f t="shared" si="94"/>
        <v>14108530CME</v>
      </c>
      <c r="R881" t="str">
        <f t="shared" si="95"/>
        <v>141085TDCME</v>
      </c>
      <c r="S881" t="str">
        <f t="shared" si="96"/>
        <v>103241085TDCME</v>
      </c>
      <c r="T881" t="str">
        <f t="shared" si="97"/>
        <v>0CME</v>
      </c>
    </row>
    <row r="882" spans="3:20" x14ac:dyDescent="0.2">
      <c r="C882">
        <v>1032</v>
      </c>
      <c r="D882" t="s">
        <v>199</v>
      </c>
      <c r="E882" t="s">
        <v>200</v>
      </c>
      <c r="F882" t="s">
        <v>686</v>
      </c>
      <c r="G882" s="1">
        <v>41085</v>
      </c>
      <c r="H882" t="s">
        <v>202</v>
      </c>
      <c r="I882">
        <v>34</v>
      </c>
      <c r="J882">
        <v>6.97</v>
      </c>
      <c r="K882">
        <v>0</v>
      </c>
      <c r="L882" s="139">
        <v>8673.34</v>
      </c>
      <c r="M882">
        <v>0</v>
      </c>
      <c r="N882">
        <f t="shared" si="91"/>
        <v>8673.34</v>
      </c>
      <c r="O882">
        <f t="shared" si="92"/>
        <v>60453.179799999998</v>
      </c>
      <c r="P882" t="str">
        <f t="shared" si="93"/>
        <v>10324108530VME</v>
      </c>
      <c r="Q882" t="str">
        <f t="shared" si="94"/>
        <v>14108530VME</v>
      </c>
      <c r="R882" t="str">
        <f t="shared" si="95"/>
        <v>141085TDVME</v>
      </c>
      <c r="S882" t="str">
        <f t="shared" si="96"/>
        <v>103241085TDVME</v>
      </c>
      <c r="T882" t="str">
        <f t="shared" si="97"/>
        <v>0VME</v>
      </c>
    </row>
    <row r="883" spans="3:20" x14ac:dyDescent="0.2">
      <c r="C883">
        <v>1032</v>
      </c>
      <c r="D883" t="s">
        <v>199</v>
      </c>
      <c r="E883" t="s">
        <v>200</v>
      </c>
      <c r="F883" t="s">
        <v>687</v>
      </c>
      <c r="G883" s="1">
        <v>41085</v>
      </c>
      <c r="H883" t="s">
        <v>204</v>
      </c>
      <c r="I883">
        <v>34</v>
      </c>
      <c r="J883">
        <v>6.85</v>
      </c>
      <c r="K883">
        <v>3739.78</v>
      </c>
      <c r="L883" s="139">
        <v>0</v>
      </c>
      <c r="M883">
        <v>0</v>
      </c>
      <c r="N883">
        <f t="shared" si="91"/>
        <v>3739.78</v>
      </c>
      <c r="O883">
        <f t="shared" si="92"/>
        <v>25617.492999999999</v>
      </c>
      <c r="P883" t="str">
        <f t="shared" si="93"/>
        <v>10324108530CME</v>
      </c>
      <c r="Q883" t="str">
        <f t="shared" si="94"/>
        <v>14108530CME</v>
      </c>
      <c r="R883" t="str">
        <f t="shared" si="95"/>
        <v>141085TDCME</v>
      </c>
      <c r="S883" t="str">
        <f t="shared" si="96"/>
        <v>103241085TDCME</v>
      </c>
      <c r="T883" t="str">
        <f t="shared" si="97"/>
        <v>0CME</v>
      </c>
    </row>
    <row r="884" spans="3:20" x14ac:dyDescent="0.2">
      <c r="C884">
        <v>1032</v>
      </c>
      <c r="D884" t="s">
        <v>199</v>
      </c>
      <c r="E884" t="s">
        <v>200</v>
      </c>
      <c r="F884" t="s">
        <v>897</v>
      </c>
      <c r="G884" s="1">
        <v>41085</v>
      </c>
      <c r="H884" t="s">
        <v>202</v>
      </c>
      <c r="I884">
        <v>34</v>
      </c>
      <c r="J884">
        <v>6.97</v>
      </c>
      <c r="K884">
        <v>0</v>
      </c>
      <c r="L884" s="139">
        <v>3246.94</v>
      </c>
      <c r="M884">
        <v>0</v>
      </c>
      <c r="N884">
        <f t="shared" si="91"/>
        <v>3246.94</v>
      </c>
      <c r="O884">
        <f t="shared" si="92"/>
        <v>22631.1718</v>
      </c>
      <c r="P884" t="str">
        <f t="shared" si="93"/>
        <v>10324108530VME</v>
      </c>
      <c r="Q884" t="str">
        <f t="shared" si="94"/>
        <v>14108530VME</v>
      </c>
      <c r="R884" t="str">
        <f t="shared" si="95"/>
        <v>141085TDVME</v>
      </c>
      <c r="S884" t="str">
        <f t="shared" si="96"/>
        <v>103241085TDVME</v>
      </c>
      <c r="T884" t="str">
        <f t="shared" si="97"/>
        <v>0VME</v>
      </c>
    </row>
    <row r="885" spans="3:20" x14ac:dyDescent="0.2">
      <c r="C885">
        <v>1032</v>
      </c>
      <c r="D885" t="s">
        <v>199</v>
      </c>
      <c r="E885" t="s">
        <v>200</v>
      </c>
      <c r="F885" t="s">
        <v>898</v>
      </c>
      <c r="G885" s="1">
        <v>41085</v>
      </c>
      <c r="H885" t="s">
        <v>204</v>
      </c>
      <c r="I885">
        <v>34</v>
      </c>
      <c r="J885">
        <v>6.85</v>
      </c>
      <c r="K885">
        <v>154.59</v>
      </c>
      <c r="L885" s="139">
        <v>0</v>
      </c>
      <c r="M885">
        <v>0</v>
      </c>
      <c r="N885">
        <f t="shared" si="91"/>
        <v>154.59</v>
      </c>
      <c r="O885">
        <f t="shared" si="92"/>
        <v>1058.9414999999999</v>
      </c>
      <c r="P885" t="str">
        <f t="shared" si="93"/>
        <v>10324108530CME</v>
      </c>
      <c r="Q885" t="str">
        <f t="shared" si="94"/>
        <v>14108530CME</v>
      </c>
      <c r="R885" t="str">
        <f t="shared" si="95"/>
        <v>141085TDCME</v>
      </c>
      <c r="S885" t="str">
        <f t="shared" si="96"/>
        <v>103241085TDCME</v>
      </c>
      <c r="T885" t="str">
        <f t="shared" si="97"/>
        <v>0CME</v>
      </c>
    </row>
    <row r="886" spans="3:20" x14ac:dyDescent="0.2">
      <c r="C886">
        <v>1032</v>
      </c>
      <c r="D886" t="s">
        <v>199</v>
      </c>
      <c r="E886" t="s">
        <v>200</v>
      </c>
      <c r="F886" t="s">
        <v>688</v>
      </c>
      <c r="G886" s="1">
        <v>41085</v>
      </c>
      <c r="H886" t="s">
        <v>202</v>
      </c>
      <c r="I886">
        <v>34</v>
      </c>
      <c r="J886">
        <v>6.97</v>
      </c>
      <c r="K886">
        <v>0</v>
      </c>
      <c r="L886" s="139">
        <v>2247.92</v>
      </c>
      <c r="M886">
        <v>0</v>
      </c>
      <c r="N886">
        <f t="shared" si="91"/>
        <v>2247.92</v>
      </c>
      <c r="O886">
        <f t="shared" si="92"/>
        <v>15668.002399999999</v>
      </c>
      <c r="P886" t="str">
        <f t="shared" si="93"/>
        <v>10324108530VME</v>
      </c>
      <c r="Q886" t="str">
        <f t="shared" si="94"/>
        <v>14108530VME</v>
      </c>
      <c r="R886" t="str">
        <f t="shared" si="95"/>
        <v>141085TDVME</v>
      </c>
      <c r="S886" t="str">
        <f t="shared" si="96"/>
        <v>103241085TDVME</v>
      </c>
      <c r="T886" t="str">
        <f t="shared" si="97"/>
        <v>0VME</v>
      </c>
    </row>
    <row r="887" spans="3:20" x14ac:dyDescent="0.2">
      <c r="C887">
        <v>1032</v>
      </c>
      <c r="D887" t="s">
        <v>199</v>
      </c>
      <c r="E887" t="s">
        <v>200</v>
      </c>
      <c r="F887" t="s">
        <v>689</v>
      </c>
      <c r="G887" s="1">
        <v>41085</v>
      </c>
      <c r="H887" t="s">
        <v>204</v>
      </c>
      <c r="I887">
        <v>34</v>
      </c>
      <c r="J887">
        <v>6.85</v>
      </c>
      <c r="K887">
        <v>9078.08</v>
      </c>
      <c r="L887" s="139">
        <v>0</v>
      </c>
      <c r="M887">
        <v>0</v>
      </c>
      <c r="N887">
        <f t="shared" si="91"/>
        <v>9078.08</v>
      </c>
      <c r="O887">
        <f t="shared" si="92"/>
        <v>62184.847999999998</v>
      </c>
      <c r="P887" t="str">
        <f t="shared" si="93"/>
        <v>10324108530CME</v>
      </c>
      <c r="Q887" t="str">
        <f t="shared" si="94"/>
        <v>14108530CME</v>
      </c>
      <c r="R887" t="str">
        <f t="shared" si="95"/>
        <v>141085TDCME</v>
      </c>
      <c r="S887" t="str">
        <f t="shared" si="96"/>
        <v>103241085TDCME</v>
      </c>
      <c r="T887" t="str">
        <f t="shared" si="97"/>
        <v>0CME</v>
      </c>
    </row>
    <row r="888" spans="3:20" x14ac:dyDescent="0.2">
      <c r="C888">
        <v>1032</v>
      </c>
      <c r="D888" t="s">
        <v>199</v>
      </c>
      <c r="E888" t="s">
        <v>200</v>
      </c>
      <c r="F888" t="s">
        <v>690</v>
      </c>
      <c r="G888" s="1">
        <v>41085</v>
      </c>
      <c r="H888" t="s">
        <v>202</v>
      </c>
      <c r="I888">
        <v>34</v>
      </c>
      <c r="J888">
        <v>6.97</v>
      </c>
      <c r="K888">
        <v>0</v>
      </c>
      <c r="L888" s="139">
        <v>630.29999999999995</v>
      </c>
      <c r="M888">
        <v>0</v>
      </c>
      <c r="N888">
        <f t="shared" si="91"/>
        <v>630.29999999999995</v>
      </c>
      <c r="O888">
        <f t="shared" si="92"/>
        <v>4393.1909999999998</v>
      </c>
      <c r="P888" t="str">
        <f t="shared" si="93"/>
        <v>10324108530VME</v>
      </c>
      <c r="Q888" t="str">
        <f t="shared" si="94"/>
        <v>14108530VME</v>
      </c>
      <c r="R888" t="str">
        <f t="shared" si="95"/>
        <v>141085TDVME</v>
      </c>
      <c r="S888" t="str">
        <f t="shared" si="96"/>
        <v>103241085TDVME</v>
      </c>
      <c r="T888" t="str">
        <f t="shared" si="97"/>
        <v>0VME</v>
      </c>
    </row>
    <row r="889" spans="3:20" x14ac:dyDescent="0.2">
      <c r="C889">
        <v>1032</v>
      </c>
      <c r="D889" t="s">
        <v>199</v>
      </c>
      <c r="E889" t="s">
        <v>200</v>
      </c>
      <c r="F889" t="s">
        <v>691</v>
      </c>
      <c r="G889" s="1">
        <v>41085</v>
      </c>
      <c r="H889" t="s">
        <v>204</v>
      </c>
      <c r="I889">
        <v>34</v>
      </c>
      <c r="J889">
        <v>6.85</v>
      </c>
      <c r="K889">
        <v>3053.89</v>
      </c>
      <c r="L889" s="139">
        <v>0</v>
      </c>
      <c r="M889">
        <v>0</v>
      </c>
      <c r="N889">
        <f t="shared" si="91"/>
        <v>3053.89</v>
      </c>
      <c r="O889">
        <f t="shared" si="92"/>
        <v>20919.146499999999</v>
      </c>
      <c r="P889" t="str">
        <f t="shared" si="93"/>
        <v>10324108530CME</v>
      </c>
      <c r="Q889" t="str">
        <f t="shared" si="94"/>
        <v>14108530CME</v>
      </c>
      <c r="R889" t="str">
        <f t="shared" si="95"/>
        <v>141085TDCME</v>
      </c>
      <c r="S889" t="str">
        <f t="shared" si="96"/>
        <v>103241085TDCME</v>
      </c>
      <c r="T889" t="str">
        <f t="shared" si="97"/>
        <v>0CME</v>
      </c>
    </row>
    <row r="890" spans="3:20" x14ac:dyDescent="0.2">
      <c r="C890">
        <v>1032</v>
      </c>
      <c r="D890" t="s">
        <v>199</v>
      </c>
      <c r="E890" t="s">
        <v>200</v>
      </c>
      <c r="F890" t="s">
        <v>692</v>
      </c>
      <c r="G890" s="1">
        <v>41085</v>
      </c>
      <c r="H890" t="s">
        <v>202</v>
      </c>
      <c r="I890">
        <v>34</v>
      </c>
      <c r="J890">
        <v>6.97</v>
      </c>
      <c r="K890">
        <v>0</v>
      </c>
      <c r="L890" s="139">
        <v>2618.6999999999998</v>
      </c>
      <c r="M890">
        <v>0</v>
      </c>
      <c r="N890">
        <f t="shared" si="91"/>
        <v>2618.6999999999998</v>
      </c>
      <c r="O890">
        <f t="shared" si="92"/>
        <v>18252.338999999996</v>
      </c>
      <c r="P890" t="str">
        <f t="shared" si="93"/>
        <v>10324108530VME</v>
      </c>
      <c r="Q890" t="str">
        <f t="shared" si="94"/>
        <v>14108530VME</v>
      </c>
      <c r="R890" t="str">
        <f t="shared" si="95"/>
        <v>141085TDVME</v>
      </c>
      <c r="S890" t="str">
        <f t="shared" si="96"/>
        <v>103241085TDVME</v>
      </c>
      <c r="T890" t="str">
        <f t="shared" si="97"/>
        <v>0VME</v>
      </c>
    </row>
    <row r="891" spans="3:20" x14ac:dyDescent="0.2">
      <c r="C891">
        <v>1032</v>
      </c>
      <c r="D891" t="s">
        <v>199</v>
      </c>
      <c r="E891" t="s">
        <v>200</v>
      </c>
      <c r="F891" t="s">
        <v>693</v>
      </c>
      <c r="G891" s="1">
        <v>41085</v>
      </c>
      <c r="H891" t="s">
        <v>204</v>
      </c>
      <c r="I891">
        <v>34</v>
      </c>
      <c r="J891">
        <v>6.85</v>
      </c>
      <c r="K891">
        <v>824.69</v>
      </c>
      <c r="L891" s="139">
        <v>0</v>
      </c>
      <c r="M891">
        <v>0</v>
      </c>
      <c r="N891">
        <f t="shared" si="91"/>
        <v>824.69</v>
      </c>
      <c r="O891">
        <f t="shared" si="92"/>
        <v>5649.1265000000003</v>
      </c>
      <c r="P891" t="str">
        <f t="shared" si="93"/>
        <v>10324108530CME</v>
      </c>
      <c r="Q891" t="str">
        <f t="shared" si="94"/>
        <v>14108530CME</v>
      </c>
      <c r="R891" t="str">
        <f t="shared" si="95"/>
        <v>141085TDCME</v>
      </c>
      <c r="S891" t="str">
        <f t="shared" si="96"/>
        <v>103241085TDCME</v>
      </c>
      <c r="T891" t="str">
        <f t="shared" si="97"/>
        <v>0CME</v>
      </c>
    </row>
    <row r="892" spans="3:20" x14ac:dyDescent="0.2">
      <c r="C892">
        <v>1032</v>
      </c>
      <c r="D892" t="s">
        <v>199</v>
      </c>
      <c r="E892" t="s">
        <v>200</v>
      </c>
      <c r="F892" t="s">
        <v>694</v>
      </c>
      <c r="G892" s="1">
        <v>41085</v>
      </c>
      <c r="H892" t="s">
        <v>202</v>
      </c>
      <c r="I892">
        <v>34</v>
      </c>
      <c r="J892">
        <v>6.97</v>
      </c>
      <c r="K892">
        <v>0</v>
      </c>
      <c r="L892" s="139">
        <v>1688.98</v>
      </c>
      <c r="M892">
        <v>0</v>
      </c>
      <c r="N892">
        <f t="shared" si="91"/>
        <v>1688.98</v>
      </c>
      <c r="O892">
        <f t="shared" si="92"/>
        <v>11772.1906</v>
      </c>
      <c r="P892" t="str">
        <f t="shared" si="93"/>
        <v>10324108530VME</v>
      </c>
      <c r="Q892" t="str">
        <f t="shared" si="94"/>
        <v>14108530VME</v>
      </c>
      <c r="R892" t="str">
        <f t="shared" si="95"/>
        <v>141085TDVME</v>
      </c>
      <c r="S892" t="str">
        <f t="shared" si="96"/>
        <v>103241085TDVME</v>
      </c>
      <c r="T892" t="str">
        <f t="shared" si="97"/>
        <v>0VME</v>
      </c>
    </row>
    <row r="893" spans="3:20" x14ac:dyDescent="0.2">
      <c r="C893">
        <v>1032</v>
      </c>
      <c r="D893" t="s">
        <v>199</v>
      </c>
      <c r="E893" t="s">
        <v>200</v>
      </c>
      <c r="F893" t="s">
        <v>695</v>
      </c>
      <c r="G893" s="1">
        <v>41085</v>
      </c>
      <c r="H893" t="s">
        <v>204</v>
      </c>
      <c r="I893">
        <v>34</v>
      </c>
      <c r="J893">
        <v>6.85</v>
      </c>
      <c r="K893">
        <v>264.60000000000002</v>
      </c>
      <c r="L893" s="139">
        <v>0</v>
      </c>
      <c r="M893">
        <v>0</v>
      </c>
      <c r="N893">
        <f t="shared" si="91"/>
        <v>264.60000000000002</v>
      </c>
      <c r="O893">
        <f t="shared" si="92"/>
        <v>1812.51</v>
      </c>
      <c r="P893" t="str">
        <f t="shared" si="93"/>
        <v>10324108530CME</v>
      </c>
      <c r="Q893" t="str">
        <f t="shared" si="94"/>
        <v>14108530CME</v>
      </c>
      <c r="R893" t="str">
        <f t="shared" si="95"/>
        <v>141085TDCME</v>
      </c>
      <c r="S893" t="str">
        <f t="shared" si="96"/>
        <v>103241085TDCME</v>
      </c>
      <c r="T893" t="str">
        <f t="shared" si="97"/>
        <v>0CME</v>
      </c>
    </row>
    <row r="894" spans="3:20" x14ac:dyDescent="0.2">
      <c r="C894">
        <v>1032</v>
      </c>
      <c r="D894" t="s">
        <v>199</v>
      </c>
      <c r="E894" t="s">
        <v>200</v>
      </c>
      <c r="F894" t="s">
        <v>696</v>
      </c>
      <c r="G894" s="1">
        <v>41085</v>
      </c>
      <c r="H894" t="s">
        <v>202</v>
      </c>
      <c r="I894">
        <v>34</v>
      </c>
      <c r="J894">
        <v>6.97</v>
      </c>
      <c r="K894">
        <v>0</v>
      </c>
      <c r="L894" s="139">
        <v>36965.230000000003</v>
      </c>
      <c r="M894">
        <v>0</v>
      </c>
      <c r="N894">
        <f t="shared" si="91"/>
        <v>36965.230000000003</v>
      </c>
      <c r="O894">
        <f t="shared" si="92"/>
        <v>257647.65310000003</v>
      </c>
      <c r="P894" t="str">
        <f t="shared" si="93"/>
        <v>10324108530VME</v>
      </c>
      <c r="Q894" t="str">
        <f t="shared" si="94"/>
        <v>14108530VME</v>
      </c>
      <c r="R894" t="str">
        <f t="shared" si="95"/>
        <v>141085TDVME</v>
      </c>
      <c r="S894" t="str">
        <f t="shared" si="96"/>
        <v>103241085TDVME</v>
      </c>
      <c r="T894" t="str">
        <f t="shared" si="97"/>
        <v>0VME</v>
      </c>
    </row>
    <row r="895" spans="3:20" x14ac:dyDescent="0.2">
      <c r="C895">
        <v>1032</v>
      </c>
      <c r="D895" t="s">
        <v>199</v>
      </c>
      <c r="E895" t="s">
        <v>200</v>
      </c>
      <c r="F895" t="s">
        <v>697</v>
      </c>
      <c r="G895" s="1">
        <v>41085</v>
      </c>
      <c r="H895" t="s">
        <v>204</v>
      </c>
      <c r="I895">
        <v>34</v>
      </c>
      <c r="J895">
        <v>6.85</v>
      </c>
      <c r="K895">
        <v>10417.85</v>
      </c>
      <c r="L895" s="139">
        <v>0</v>
      </c>
      <c r="M895">
        <v>0</v>
      </c>
      <c r="N895">
        <f t="shared" si="91"/>
        <v>10417.85</v>
      </c>
      <c r="O895">
        <f t="shared" si="92"/>
        <v>71362.272499999992</v>
      </c>
      <c r="P895" t="str">
        <f t="shared" si="93"/>
        <v>10324108530CME</v>
      </c>
      <c r="Q895" t="str">
        <f t="shared" si="94"/>
        <v>14108530CME</v>
      </c>
      <c r="R895" t="str">
        <f t="shared" si="95"/>
        <v>141085TDCME</v>
      </c>
      <c r="S895" t="str">
        <f t="shared" si="96"/>
        <v>103241085TDCME</v>
      </c>
      <c r="T895" t="str">
        <f t="shared" si="97"/>
        <v>0CME</v>
      </c>
    </row>
    <row r="896" spans="3:20" x14ac:dyDescent="0.2">
      <c r="C896">
        <v>1032</v>
      </c>
      <c r="D896" t="s">
        <v>199</v>
      </c>
      <c r="E896" t="s">
        <v>200</v>
      </c>
      <c r="F896" t="s">
        <v>698</v>
      </c>
      <c r="G896" s="1">
        <v>41085</v>
      </c>
      <c r="H896" t="s">
        <v>202</v>
      </c>
      <c r="I896">
        <v>34</v>
      </c>
      <c r="J896">
        <v>6.97</v>
      </c>
      <c r="K896">
        <v>0</v>
      </c>
      <c r="L896" s="139">
        <v>384.02</v>
      </c>
      <c r="M896">
        <v>0</v>
      </c>
      <c r="N896">
        <f t="shared" si="91"/>
        <v>384.02</v>
      </c>
      <c r="O896">
        <f t="shared" si="92"/>
        <v>2676.6193999999996</v>
      </c>
      <c r="P896" t="str">
        <f t="shared" si="93"/>
        <v>10324108530VME</v>
      </c>
      <c r="Q896" t="str">
        <f t="shared" si="94"/>
        <v>14108530VME</v>
      </c>
      <c r="R896" t="str">
        <f t="shared" si="95"/>
        <v>141085TDVME</v>
      </c>
      <c r="S896" t="str">
        <f t="shared" si="96"/>
        <v>103241085TDVME</v>
      </c>
      <c r="T896" t="str">
        <f t="shared" si="97"/>
        <v>0VME</v>
      </c>
    </row>
    <row r="897" spans="3:24" x14ac:dyDescent="0.2">
      <c r="C897">
        <v>1032</v>
      </c>
      <c r="D897" t="s">
        <v>199</v>
      </c>
      <c r="E897" t="s">
        <v>200</v>
      </c>
      <c r="F897" t="s">
        <v>699</v>
      </c>
      <c r="G897" s="1">
        <v>41085</v>
      </c>
      <c r="H897" t="s">
        <v>202</v>
      </c>
      <c r="I897">
        <v>34</v>
      </c>
      <c r="J897">
        <v>6.97</v>
      </c>
      <c r="K897">
        <v>0</v>
      </c>
      <c r="L897" s="139">
        <v>171.69</v>
      </c>
      <c r="M897">
        <v>0</v>
      </c>
      <c r="N897">
        <f t="shared" si="91"/>
        <v>171.69</v>
      </c>
      <c r="O897">
        <f t="shared" si="92"/>
        <v>1196.6793</v>
      </c>
      <c r="P897" t="str">
        <f t="shared" si="93"/>
        <v>10324108530VME</v>
      </c>
      <c r="Q897" t="str">
        <f t="shared" si="94"/>
        <v>14108530VME</v>
      </c>
      <c r="R897" t="str">
        <f t="shared" si="95"/>
        <v>141085TDVME</v>
      </c>
      <c r="S897" t="str">
        <f t="shared" si="96"/>
        <v>103241085TDVME</v>
      </c>
      <c r="T897" t="str">
        <f t="shared" si="97"/>
        <v>0VME</v>
      </c>
    </row>
    <row r="898" spans="3:24" x14ac:dyDescent="0.2">
      <c r="C898">
        <v>1032</v>
      </c>
      <c r="D898" t="s">
        <v>199</v>
      </c>
      <c r="E898" t="s">
        <v>200</v>
      </c>
      <c r="F898" t="s">
        <v>700</v>
      </c>
      <c r="G898" s="1">
        <v>41085</v>
      </c>
      <c r="H898" t="s">
        <v>204</v>
      </c>
      <c r="I898">
        <v>34</v>
      </c>
      <c r="J898">
        <v>6.85</v>
      </c>
      <c r="K898">
        <v>766.91</v>
      </c>
      <c r="L898" s="139">
        <v>0</v>
      </c>
      <c r="M898">
        <v>0</v>
      </c>
      <c r="N898">
        <f t="shared" si="91"/>
        <v>766.91</v>
      </c>
      <c r="O898">
        <f t="shared" si="92"/>
        <v>5253.3334999999997</v>
      </c>
      <c r="P898" t="str">
        <f t="shared" si="93"/>
        <v>10324108530CME</v>
      </c>
      <c r="Q898" t="str">
        <f t="shared" si="94"/>
        <v>14108530CME</v>
      </c>
      <c r="R898" t="str">
        <f t="shared" si="95"/>
        <v>141085TDCME</v>
      </c>
      <c r="S898" t="str">
        <f t="shared" si="96"/>
        <v>103241085TDCME</v>
      </c>
      <c r="T898" t="str">
        <f t="shared" si="97"/>
        <v>0CME</v>
      </c>
    </row>
    <row r="899" spans="3:24" x14ac:dyDescent="0.2">
      <c r="C899">
        <v>1032</v>
      </c>
      <c r="D899" t="s">
        <v>199</v>
      </c>
      <c r="E899" t="s">
        <v>200</v>
      </c>
      <c r="F899" t="s">
        <v>791</v>
      </c>
      <c r="G899" s="1">
        <v>41085</v>
      </c>
      <c r="H899" t="s">
        <v>202</v>
      </c>
      <c r="I899">
        <v>34</v>
      </c>
      <c r="J899">
        <v>6.97</v>
      </c>
      <c r="K899">
        <v>0</v>
      </c>
      <c r="L899" s="139">
        <v>9431.43</v>
      </c>
      <c r="M899">
        <v>0</v>
      </c>
      <c r="N899">
        <f t="shared" si="91"/>
        <v>9431.43</v>
      </c>
      <c r="O899">
        <f t="shared" si="92"/>
        <v>65737.0671</v>
      </c>
      <c r="P899" t="str">
        <f t="shared" si="93"/>
        <v>10324108530VME</v>
      </c>
      <c r="Q899" t="str">
        <f t="shared" si="94"/>
        <v>14108530VME</v>
      </c>
      <c r="R899" t="str">
        <f t="shared" si="95"/>
        <v>141085TDVME</v>
      </c>
      <c r="S899" t="str">
        <f t="shared" si="96"/>
        <v>103241085TDVME</v>
      </c>
      <c r="T899" t="str">
        <f t="shared" si="97"/>
        <v>0VME</v>
      </c>
    </row>
    <row r="900" spans="3:24" x14ac:dyDescent="0.2">
      <c r="C900">
        <v>1032</v>
      </c>
      <c r="D900" t="s">
        <v>199</v>
      </c>
      <c r="E900" t="s">
        <v>200</v>
      </c>
      <c r="F900" t="s">
        <v>792</v>
      </c>
      <c r="G900" s="1">
        <v>41085</v>
      </c>
      <c r="H900" t="s">
        <v>204</v>
      </c>
      <c r="I900">
        <v>34</v>
      </c>
      <c r="J900">
        <v>6.85</v>
      </c>
      <c r="K900">
        <v>703.62</v>
      </c>
      <c r="L900" s="139">
        <v>0</v>
      </c>
      <c r="M900">
        <v>0</v>
      </c>
      <c r="N900">
        <f t="shared" si="91"/>
        <v>703.62</v>
      </c>
      <c r="O900">
        <f t="shared" si="92"/>
        <v>4819.7969999999996</v>
      </c>
      <c r="P900" t="str">
        <f t="shared" si="93"/>
        <v>10324108530CME</v>
      </c>
      <c r="Q900" t="str">
        <f t="shared" si="94"/>
        <v>14108530CME</v>
      </c>
      <c r="R900" t="str">
        <f t="shared" si="95"/>
        <v>141085TDCME</v>
      </c>
      <c r="S900" t="str">
        <f t="shared" si="96"/>
        <v>103241085TDCME</v>
      </c>
      <c r="T900" t="str">
        <f t="shared" si="97"/>
        <v>0CME</v>
      </c>
    </row>
    <row r="901" spans="3:24" x14ac:dyDescent="0.2">
      <c r="C901">
        <v>1032</v>
      </c>
      <c r="D901" t="s">
        <v>199</v>
      </c>
      <c r="E901" t="s">
        <v>200</v>
      </c>
      <c r="F901" t="s">
        <v>798</v>
      </c>
      <c r="G901" s="1">
        <v>41085</v>
      </c>
      <c r="H901" t="s">
        <v>202</v>
      </c>
      <c r="I901">
        <v>34</v>
      </c>
      <c r="J901">
        <v>6.97</v>
      </c>
      <c r="K901">
        <v>0</v>
      </c>
      <c r="L901" s="139">
        <v>14.35</v>
      </c>
      <c r="M901">
        <v>0</v>
      </c>
      <c r="N901">
        <f t="shared" si="91"/>
        <v>14.35</v>
      </c>
      <c r="O901">
        <f t="shared" si="92"/>
        <v>100.01949999999999</v>
      </c>
      <c r="P901" t="str">
        <f t="shared" si="93"/>
        <v>10324108530VME</v>
      </c>
      <c r="Q901" t="str">
        <f t="shared" si="94"/>
        <v>14108530VME</v>
      </c>
      <c r="R901" t="str">
        <f t="shared" si="95"/>
        <v>141085TDVME</v>
      </c>
      <c r="S901" t="str">
        <f t="shared" si="96"/>
        <v>103241085TDVME</v>
      </c>
      <c r="T901" t="str">
        <f t="shared" si="97"/>
        <v>0VME</v>
      </c>
    </row>
    <row r="902" spans="3:24" x14ac:dyDescent="0.2">
      <c r="C902">
        <v>1032</v>
      </c>
      <c r="D902" t="s">
        <v>199</v>
      </c>
      <c r="E902" t="s">
        <v>200</v>
      </c>
      <c r="F902" t="s">
        <v>701</v>
      </c>
      <c r="G902" s="1">
        <v>41085</v>
      </c>
      <c r="H902" t="s">
        <v>202</v>
      </c>
      <c r="I902">
        <v>34</v>
      </c>
      <c r="J902">
        <v>6.97</v>
      </c>
      <c r="K902">
        <v>0</v>
      </c>
      <c r="L902" s="139">
        <v>896.73</v>
      </c>
      <c r="M902">
        <v>0</v>
      </c>
      <c r="N902">
        <f t="shared" si="91"/>
        <v>896.73</v>
      </c>
      <c r="O902">
        <f t="shared" si="92"/>
        <v>6250.2080999999998</v>
      </c>
      <c r="P902" t="str">
        <f t="shared" si="93"/>
        <v>10324108530VME</v>
      </c>
      <c r="Q902" t="str">
        <f t="shared" si="94"/>
        <v>14108530VME</v>
      </c>
      <c r="R902" t="str">
        <f t="shared" si="95"/>
        <v>141085TDVME</v>
      </c>
      <c r="S902" t="str">
        <f t="shared" si="96"/>
        <v>103241085TDVME</v>
      </c>
      <c r="T902" t="str">
        <f t="shared" si="97"/>
        <v>0VME</v>
      </c>
    </row>
    <row r="903" spans="3:24" x14ac:dyDescent="0.2">
      <c r="C903">
        <v>1033</v>
      </c>
      <c r="D903" t="s">
        <v>199</v>
      </c>
      <c r="E903" t="s">
        <v>200</v>
      </c>
      <c r="F903" t="s">
        <v>201</v>
      </c>
      <c r="G903" s="1">
        <v>41085</v>
      </c>
      <c r="H903" t="s">
        <v>204</v>
      </c>
      <c r="I903">
        <v>34</v>
      </c>
      <c r="J903">
        <v>6.86</v>
      </c>
      <c r="K903">
        <v>100</v>
      </c>
      <c r="L903" s="139">
        <v>0</v>
      </c>
      <c r="M903">
        <v>0</v>
      </c>
      <c r="N903">
        <f t="shared" si="91"/>
        <v>100</v>
      </c>
      <c r="O903">
        <f t="shared" si="92"/>
        <v>686</v>
      </c>
      <c r="P903" t="str">
        <f t="shared" si="93"/>
        <v>10334108530CME</v>
      </c>
      <c r="Q903" t="str">
        <f t="shared" si="94"/>
        <v>14108530CME</v>
      </c>
      <c r="R903" t="str">
        <f t="shared" si="95"/>
        <v>141085TDCME</v>
      </c>
      <c r="S903" t="str">
        <f t="shared" si="96"/>
        <v>103341085TDCME</v>
      </c>
      <c r="T903" t="str">
        <f t="shared" si="97"/>
        <v>0CME</v>
      </c>
    </row>
    <row r="904" spans="3:24" x14ac:dyDescent="0.2">
      <c r="C904">
        <v>1033</v>
      </c>
      <c r="D904" t="s">
        <v>199</v>
      </c>
      <c r="E904" t="s">
        <v>200</v>
      </c>
      <c r="F904" t="s">
        <v>214</v>
      </c>
      <c r="G904" s="1">
        <v>41085</v>
      </c>
      <c r="H904" t="s">
        <v>204</v>
      </c>
      <c r="I904">
        <v>34</v>
      </c>
      <c r="J904">
        <v>6.85</v>
      </c>
      <c r="K904">
        <v>159</v>
      </c>
      <c r="L904" s="139">
        <v>0</v>
      </c>
      <c r="M904">
        <v>0</v>
      </c>
      <c r="N904">
        <f t="shared" ref="N904:N967" si="98">+L904+K904</f>
        <v>159</v>
      </c>
      <c r="O904">
        <f t="shared" ref="O904:O967" si="99">+N904*J904</f>
        <v>1089.1499999999999</v>
      </c>
      <c r="P904" t="str">
        <f t="shared" ref="P904:P967" si="100">+C904&amp;G904&amp;E904&amp;H904</f>
        <v>10334108530CME</v>
      </c>
      <c r="Q904" t="str">
        <f t="shared" ref="Q904:Q967" si="101">IF(C904=10001,"4"&amp;G904&amp;E904&amp;H904,LEFT(C904,1)&amp;G904&amp;E904&amp;H904)</f>
        <v>14108530CME</v>
      </c>
      <c r="R904" t="str">
        <f t="shared" ref="R904:R967" si="102">+LEFT(C904,1)&amp;G904&amp;IF(OR(E904="30",E904="31",E904="32"),"TD","")&amp;H904</f>
        <v>141085TDCME</v>
      </c>
      <c r="S904" t="str">
        <f t="shared" ref="S904:S967" si="103">C904&amp;G904&amp;IF(OR(E904="30",E904="31",E904="32"),"TD","")&amp;H904</f>
        <v>103341085TDCME</v>
      </c>
      <c r="T904" t="str">
        <f t="shared" ref="T904:T967" si="104">M904&amp;H904</f>
        <v>0CME</v>
      </c>
    </row>
    <row r="905" spans="3:24" x14ac:dyDescent="0.2">
      <c r="C905">
        <v>1033</v>
      </c>
      <c r="D905" t="s">
        <v>199</v>
      </c>
      <c r="E905" t="s">
        <v>200</v>
      </c>
      <c r="F905" t="s">
        <v>225</v>
      </c>
      <c r="G905" s="1">
        <v>41085</v>
      </c>
      <c r="H905" t="s">
        <v>202</v>
      </c>
      <c r="I905">
        <v>34</v>
      </c>
      <c r="J905">
        <v>6.97</v>
      </c>
      <c r="K905">
        <v>0</v>
      </c>
      <c r="L905" s="139">
        <v>466</v>
      </c>
      <c r="M905">
        <v>0</v>
      </c>
      <c r="N905">
        <f t="shared" si="98"/>
        <v>466</v>
      </c>
      <c r="O905">
        <f t="shared" si="99"/>
        <v>3248.02</v>
      </c>
      <c r="P905" t="str">
        <f t="shared" si="100"/>
        <v>10334108530VME</v>
      </c>
      <c r="Q905" t="str">
        <f t="shared" si="101"/>
        <v>14108530VME</v>
      </c>
      <c r="R905" t="str">
        <f t="shared" si="102"/>
        <v>141085TDVME</v>
      </c>
      <c r="S905" t="str">
        <f t="shared" si="103"/>
        <v>103341085TDVME</v>
      </c>
      <c r="T905" t="str">
        <f t="shared" si="104"/>
        <v>0VME</v>
      </c>
    </row>
    <row r="906" spans="3:24" x14ac:dyDescent="0.2">
      <c r="C906">
        <v>1033</v>
      </c>
      <c r="D906" t="s">
        <v>199</v>
      </c>
      <c r="E906" t="s">
        <v>200</v>
      </c>
      <c r="F906" t="s">
        <v>235</v>
      </c>
      <c r="G906" s="1">
        <v>41085</v>
      </c>
      <c r="H906" t="s">
        <v>202</v>
      </c>
      <c r="I906">
        <v>34</v>
      </c>
      <c r="J906">
        <v>6.96</v>
      </c>
      <c r="K906">
        <v>0</v>
      </c>
      <c r="L906" s="139">
        <v>4108.46</v>
      </c>
      <c r="M906">
        <v>0</v>
      </c>
      <c r="N906">
        <f t="shared" si="98"/>
        <v>4108.46</v>
      </c>
      <c r="O906">
        <f t="shared" si="99"/>
        <v>28594.881600000001</v>
      </c>
      <c r="P906" t="str">
        <f t="shared" si="100"/>
        <v>10334108530VME</v>
      </c>
      <c r="Q906" t="str">
        <f t="shared" si="101"/>
        <v>14108530VME</v>
      </c>
      <c r="R906" t="str">
        <f t="shared" si="102"/>
        <v>141085TDVME</v>
      </c>
      <c r="S906" t="str">
        <f t="shared" si="103"/>
        <v>103341085TDVME</v>
      </c>
      <c r="T906" t="str">
        <f t="shared" si="104"/>
        <v>0VME</v>
      </c>
    </row>
    <row r="907" spans="3:24" x14ac:dyDescent="0.2">
      <c r="C907">
        <v>1033</v>
      </c>
      <c r="D907" t="s">
        <v>199</v>
      </c>
      <c r="E907" t="s">
        <v>200</v>
      </c>
      <c r="F907" t="s">
        <v>236</v>
      </c>
      <c r="G907" s="1">
        <v>41085</v>
      </c>
      <c r="H907" t="s">
        <v>204</v>
      </c>
      <c r="I907">
        <v>34</v>
      </c>
      <c r="J907">
        <v>6.86</v>
      </c>
      <c r="K907">
        <v>2135.41</v>
      </c>
      <c r="L907" s="139">
        <v>0</v>
      </c>
      <c r="M907">
        <v>0</v>
      </c>
      <c r="N907">
        <f t="shared" si="98"/>
        <v>2135.41</v>
      </c>
      <c r="O907">
        <f t="shared" si="99"/>
        <v>14648.9126</v>
      </c>
      <c r="P907" t="str">
        <f t="shared" si="100"/>
        <v>10334108530CME</v>
      </c>
      <c r="Q907" t="str">
        <f t="shared" si="101"/>
        <v>14108530CME</v>
      </c>
      <c r="R907" t="str">
        <f t="shared" si="102"/>
        <v>141085TDCME</v>
      </c>
      <c r="S907" t="str">
        <f t="shared" si="103"/>
        <v>103341085TDCME</v>
      </c>
      <c r="T907" t="str">
        <f t="shared" si="104"/>
        <v>0CME</v>
      </c>
    </row>
    <row r="908" spans="3:24" x14ac:dyDescent="0.2">
      <c r="C908">
        <v>1033</v>
      </c>
      <c r="D908" t="s">
        <v>199</v>
      </c>
      <c r="E908" t="s">
        <v>200</v>
      </c>
      <c r="F908" t="s">
        <v>237</v>
      </c>
      <c r="G908" s="1">
        <v>41085</v>
      </c>
      <c r="H908" t="s">
        <v>204</v>
      </c>
      <c r="I908">
        <v>34</v>
      </c>
      <c r="J908">
        <v>6.85</v>
      </c>
      <c r="K908">
        <v>1873</v>
      </c>
      <c r="L908" s="139">
        <v>0</v>
      </c>
      <c r="M908">
        <v>0</v>
      </c>
      <c r="N908">
        <f t="shared" si="98"/>
        <v>1873</v>
      </c>
      <c r="O908">
        <f t="shared" si="99"/>
        <v>12830.05</v>
      </c>
      <c r="P908" t="str">
        <f t="shared" si="100"/>
        <v>10334108530CME</v>
      </c>
      <c r="Q908" t="str">
        <f t="shared" si="101"/>
        <v>14108530CME</v>
      </c>
      <c r="R908" t="str">
        <f t="shared" si="102"/>
        <v>141085TDCME</v>
      </c>
      <c r="S908" t="str">
        <f t="shared" si="103"/>
        <v>103341085TDCME</v>
      </c>
      <c r="T908" t="str">
        <f t="shared" si="104"/>
        <v>0CME</v>
      </c>
    </row>
    <row r="909" spans="3:24" x14ac:dyDescent="0.2">
      <c r="C909">
        <v>1033</v>
      </c>
      <c r="D909" t="s">
        <v>199</v>
      </c>
      <c r="E909" t="s">
        <v>200</v>
      </c>
      <c r="F909" t="s">
        <v>238</v>
      </c>
      <c r="G909" s="1">
        <v>41085</v>
      </c>
      <c r="H909" t="s">
        <v>202</v>
      </c>
      <c r="I909">
        <v>34</v>
      </c>
      <c r="J909">
        <v>6.97</v>
      </c>
      <c r="K909">
        <v>0</v>
      </c>
      <c r="L909" s="139">
        <v>24241</v>
      </c>
      <c r="M909">
        <v>0</v>
      </c>
      <c r="N909">
        <f t="shared" si="98"/>
        <v>24241</v>
      </c>
      <c r="O909">
        <f t="shared" si="99"/>
        <v>168959.77</v>
      </c>
      <c r="P909" t="str">
        <f t="shared" si="100"/>
        <v>10334108530VME</v>
      </c>
      <c r="Q909" t="str">
        <f t="shared" si="101"/>
        <v>14108530VME</v>
      </c>
      <c r="R909" t="str">
        <f t="shared" si="102"/>
        <v>141085TDVME</v>
      </c>
      <c r="S909" t="str">
        <f t="shared" si="103"/>
        <v>103341085TDVME</v>
      </c>
      <c r="T909" t="str">
        <f t="shared" si="104"/>
        <v>0VME</v>
      </c>
    </row>
    <row r="910" spans="3:24" x14ac:dyDescent="0.2">
      <c r="C910">
        <v>1033</v>
      </c>
      <c r="D910" t="s">
        <v>199</v>
      </c>
      <c r="E910" t="s">
        <v>200</v>
      </c>
      <c r="F910" t="s">
        <v>239</v>
      </c>
      <c r="G910" s="1">
        <v>41085</v>
      </c>
      <c r="H910" t="s">
        <v>202</v>
      </c>
      <c r="I910">
        <v>34</v>
      </c>
      <c r="J910">
        <v>6.96</v>
      </c>
      <c r="K910">
        <v>0</v>
      </c>
      <c r="L910" s="139">
        <v>23852.86</v>
      </c>
      <c r="M910">
        <v>0</v>
      </c>
      <c r="N910">
        <f t="shared" si="98"/>
        <v>23852.86</v>
      </c>
      <c r="O910">
        <f t="shared" si="99"/>
        <v>166015.9056</v>
      </c>
      <c r="P910" t="str">
        <f t="shared" si="100"/>
        <v>10334108530VME</v>
      </c>
      <c r="Q910" t="str">
        <f t="shared" si="101"/>
        <v>14108530VME</v>
      </c>
      <c r="R910" t="str">
        <f t="shared" si="102"/>
        <v>141085TDVME</v>
      </c>
      <c r="S910" t="str">
        <f t="shared" si="103"/>
        <v>103341085TDVME</v>
      </c>
      <c r="T910" t="str">
        <f t="shared" si="104"/>
        <v>0VME</v>
      </c>
    </row>
    <row r="911" spans="3:24" x14ac:dyDescent="0.2">
      <c r="C911">
        <v>1033</v>
      </c>
      <c r="D911" t="s">
        <v>199</v>
      </c>
      <c r="E911" t="s">
        <v>227</v>
      </c>
      <c r="F911" t="s">
        <v>201</v>
      </c>
      <c r="G911" s="1">
        <v>41085</v>
      </c>
      <c r="H911" t="s">
        <v>204</v>
      </c>
      <c r="I911">
        <v>34</v>
      </c>
      <c r="J911">
        <v>6.9584999999999999</v>
      </c>
      <c r="K911">
        <v>1000000</v>
      </c>
      <c r="L911" s="139">
        <v>0</v>
      </c>
      <c r="M911">
        <v>1014</v>
      </c>
      <c r="N911">
        <f t="shared" si="98"/>
        <v>1000000</v>
      </c>
      <c r="O911">
        <f t="shared" si="99"/>
        <v>6958500</v>
      </c>
      <c r="P911" t="str">
        <f t="shared" si="100"/>
        <v>10334108532CME</v>
      </c>
      <c r="Q911" t="str">
        <f t="shared" si="101"/>
        <v>14108532CME</v>
      </c>
      <c r="R911" t="str">
        <f t="shared" si="102"/>
        <v>141085TDCME</v>
      </c>
      <c r="S911" t="str">
        <f t="shared" si="103"/>
        <v>103341085TDCME</v>
      </c>
      <c r="T911" t="str">
        <f t="shared" si="104"/>
        <v>1014CME</v>
      </c>
    </row>
    <row r="912" spans="3:24" x14ac:dyDescent="0.2">
      <c r="C912">
        <v>1033</v>
      </c>
      <c r="D912" t="s">
        <v>199</v>
      </c>
      <c r="E912" t="s">
        <v>227</v>
      </c>
      <c r="F912" t="s">
        <v>201</v>
      </c>
      <c r="G912" s="1">
        <v>41085</v>
      </c>
      <c r="H912" t="s">
        <v>204</v>
      </c>
      <c r="I912">
        <v>34</v>
      </c>
      <c r="J912">
        <v>6.9589999999999996</v>
      </c>
      <c r="K912">
        <v>1000000</v>
      </c>
      <c r="L912" s="139">
        <v>0</v>
      </c>
      <c r="M912">
        <v>1003</v>
      </c>
      <c r="N912">
        <f t="shared" si="98"/>
        <v>1000000</v>
      </c>
      <c r="O912">
        <f t="shared" si="99"/>
        <v>6959000</v>
      </c>
      <c r="P912" t="str">
        <f t="shared" si="100"/>
        <v>10334108532CME</v>
      </c>
      <c r="Q912" t="str">
        <f t="shared" si="101"/>
        <v>14108532CME</v>
      </c>
      <c r="R912" t="str">
        <f t="shared" si="102"/>
        <v>141085TDCME</v>
      </c>
      <c r="S912" t="str">
        <f t="shared" si="103"/>
        <v>103341085TDCME</v>
      </c>
      <c r="T912" t="str">
        <f t="shared" si="104"/>
        <v>1003CME</v>
      </c>
      <c r="U912" s="113"/>
      <c r="V912" s="113"/>
      <c r="W912" s="113"/>
      <c r="X912" s="113"/>
    </row>
    <row r="913" spans="3:20" x14ac:dyDescent="0.2">
      <c r="C913">
        <v>1033</v>
      </c>
      <c r="D913" t="s">
        <v>199</v>
      </c>
      <c r="E913" t="s">
        <v>200</v>
      </c>
      <c r="F913" t="s">
        <v>203</v>
      </c>
      <c r="G913" s="1">
        <v>41085</v>
      </c>
      <c r="H913" t="s">
        <v>204</v>
      </c>
      <c r="I913">
        <v>34</v>
      </c>
      <c r="J913">
        <v>6.85</v>
      </c>
      <c r="K913">
        <v>51</v>
      </c>
      <c r="L913" s="139">
        <v>0</v>
      </c>
      <c r="M913">
        <v>0</v>
      </c>
      <c r="N913">
        <f t="shared" si="98"/>
        <v>51</v>
      </c>
      <c r="O913">
        <f t="shared" si="99"/>
        <v>349.34999999999997</v>
      </c>
      <c r="P913" t="str">
        <f t="shared" si="100"/>
        <v>10334108530CME</v>
      </c>
      <c r="Q913" t="str">
        <f t="shared" si="101"/>
        <v>14108530CME</v>
      </c>
      <c r="R913" t="str">
        <f t="shared" si="102"/>
        <v>141085TDCME</v>
      </c>
      <c r="S913" t="str">
        <f t="shared" si="103"/>
        <v>103341085TDCME</v>
      </c>
      <c r="T913" t="str">
        <f t="shared" si="104"/>
        <v>0CME</v>
      </c>
    </row>
    <row r="914" spans="3:20" x14ac:dyDescent="0.2">
      <c r="C914">
        <v>1033</v>
      </c>
      <c r="D914" t="s">
        <v>199</v>
      </c>
      <c r="E914" t="s">
        <v>200</v>
      </c>
      <c r="F914" t="s">
        <v>205</v>
      </c>
      <c r="G914" s="1">
        <v>41085</v>
      </c>
      <c r="H914" t="s">
        <v>202</v>
      </c>
      <c r="I914">
        <v>34</v>
      </c>
      <c r="J914">
        <v>6.97</v>
      </c>
      <c r="K914">
        <v>0</v>
      </c>
      <c r="L914" s="139">
        <v>406</v>
      </c>
      <c r="M914">
        <v>0</v>
      </c>
      <c r="N914">
        <f t="shared" si="98"/>
        <v>406</v>
      </c>
      <c r="O914">
        <f t="shared" si="99"/>
        <v>2829.8199999999997</v>
      </c>
      <c r="P914" t="str">
        <f t="shared" si="100"/>
        <v>10334108530VME</v>
      </c>
      <c r="Q914" t="str">
        <f t="shared" si="101"/>
        <v>14108530VME</v>
      </c>
      <c r="R914" t="str">
        <f t="shared" si="102"/>
        <v>141085TDVME</v>
      </c>
      <c r="S914" t="str">
        <f t="shared" si="103"/>
        <v>103341085TDVME</v>
      </c>
      <c r="T914" t="str">
        <f t="shared" si="104"/>
        <v>0VME</v>
      </c>
    </row>
    <row r="915" spans="3:20" x14ac:dyDescent="0.2">
      <c r="C915">
        <v>1033</v>
      </c>
      <c r="D915" t="s">
        <v>199</v>
      </c>
      <c r="E915" t="s">
        <v>200</v>
      </c>
      <c r="F915" t="s">
        <v>240</v>
      </c>
      <c r="G915" s="1">
        <v>41085</v>
      </c>
      <c r="H915" t="s">
        <v>204</v>
      </c>
      <c r="I915">
        <v>34</v>
      </c>
      <c r="J915">
        <v>6.86</v>
      </c>
      <c r="K915">
        <v>3</v>
      </c>
      <c r="L915" s="139">
        <v>0</v>
      </c>
      <c r="M915">
        <v>0</v>
      </c>
      <c r="N915">
        <f t="shared" si="98"/>
        <v>3</v>
      </c>
      <c r="O915">
        <f t="shared" si="99"/>
        <v>20.580000000000002</v>
      </c>
      <c r="P915" t="str">
        <f t="shared" si="100"/>
        <v>10334108530CME</v>
      </c>
      <c r="Q915" t="str">
        <f t="shared" si="101"/>
        <v>14108530CME</v>
      </c>
      <c r="R915" t="str">
        <f t="shared" si="102"/>
        <v>141085TDCME</v>
      </c>
      <c r="S915" t="str">
        <f t="shared" si="103"/>
        <v>103341085TDCME</v>
      </c>
      <c r="T915" t="str">
        <f t="shared" si="104"/>
        <v>0CME</v>
      </c>
    </row>
    <row r="916" spans="3:20" x14ac:dyDescent="0.2">
      <c r="C916">
        <v>1033</v>
      </c>
      <c r="D916" t="s">
        <v>199</v>
      </c>
      <c r="E916" t="s">
        <v>200</v>
      </c>
      <c r="F916" t="s">
        <v>206</v>
      </c>
      <c r="G916" s="1">
        <v>41085</v>
      </c>
      <c r="H916" t="s">
        <v>204</v>
      </c>
      <c r="I916">
        <v>34</v>
      </c>
      <c r="J916">
        <v>6.85</v>
      </c>
      <c r="K916">
        <v>100</v>
      </c>
      <c r="L916" s="139">
        <v>0</v>
      </c>
      <c r="M916">
        <v>0</v>
      </c>
      <c r="N916">
        <f t="shared" si="98"/>
        <v>100</v>
      </c>
      <c r="O916">
        <f t="shared" si="99"/>
        <v>685</v>
      </c>
      <c r="P916" t="str">
        <f t="shared" si="100"/>
        <v>10334108530CME</v>
      </c>
      <c r="Q916" t="str">
        <f t="shared" si="101"/>
        <v>14108530CME</v>
      </c>
      <c r="R916" t="str">
        <f t="shared" si="102"/>
        <v>141085TDCME</v>
      </c>
      <c r="S916" t="str">
        <f t="shared" si="103"/>
        <v>103341085TDCME</v>
      </c>
      <c r="T916" t="str">
        <f t="shared" si="104"/>
        <v>0CME</v>
      </c>
    </row>
    <row r="917" spans="3:20" x14ac:dyDescent="0.2">
      <c r="C917">
        <v>1033</v>
      </c>
      <c r="D917" t="s">
        <v>199</v>
      </c>
      <c r="E917" t="s">
        <v>200</v>
      </c>
      <c r="F917" t="s">
        <v>207</v>
      </c>
      <c r="G917" s="1">
        <v>41085</v>
      </c>
      <c r="H917" t="s">
        <v>204</v>
      </c>
      <c r="I917">
        <v>34</v>
      </c>
      <c r="J917">
        <v>6.86</v>
      </c>
      <c r="K917">
        <v>662.46</v>
      </c>
      <c r="L917" s="139">
        <v>0</v>
      </c>
      <c r="M917">
        <v>0</v>
      </c>
      <c r="N917">
        <f t="shared" si="98"/>
        <v>662.46</v>
      </c>
      <c r="O917">
        <f t="shared" si="99"/>
        <v>4544.4756000000007</v>
      </c>
      <c r="P917" t="str">
        <f t="shared" si="100"/>
        <v>10334108530CME</v>
      </c>
      <c r="Q917" t="str">
        <f t="shared" si="101"/>
        <v>14108530CME</v>
      </c>
      <c r="R917" t="str">
        <f t="shared" si="102"/>
        <v>141085TDCME</v>
      </c>
      <c r="S917" t="str">
        <f t="shared" si="103"/>
        <v>103341085TDCME</v>
      </c>
      <c r="T917" t="str">
        <f t="shared" si="104"/>
        <v>0CME</v>
      </c>
    </row>
    <row r="918" spans="3:20" x14ac:dyDescent="0.2">
      <c r="C918">
        <v>1033</v>
      </c>
      <c r="D918" t="s">
        <v>199</v>
      </c>
      <c r="E918" t="s">
        <v>200</v>
      </c>
      <c r="F918" t="s">
        <v>208</v>
      </c>
      <c r="G918" s="1">
        <v>41085</v>
      </c>
      <c r="H918" t="s">
        <v>204</v>
      </c>
      <c r="I918">
        <v>34</v>
      </c>
      <c r="J918">
        <v>6.85</v>
      </c>
      <c r="K918">
        <v>4302</v>
      </c>
      <c r="L918" s="139">
        <v>0</v>
      </c>
      <c r="M918">
        <v>0</v>
      </c>
      <c r="N918">
        <f t="shared" si="98"/>
        <v>4302</v>
      </c>
      <c r="O918">
        <f t="shared" si="99"/>
        <v>29468.699999999997</v>
      </c>
      <c r="P918" t="str">
        <f t="shared" si="100"/>
        <v>10334108530CME</v>
      </c>
      <c r="Q918" t="str">
        <f t="shared" si="101"/>
        <v>14108530CME</v>
      </c>
      <c r="R918" t="str">
        <f t="shared" si="102"/>
        <v>141085TDCME</v>
      </c>
      <c r="S918" t="str">
        <f t="shared" si="103"/>
        <v>103341085TDCME</v>
      </c>
      <c r="T918" t="str">
        <f t="shared" si="104"/>
        <v>0CME</v>
      </c>
    </row>
    <row r="919" spans="3:20" x14ac:dyDescent="0.2">
      <c r="C919">
        <v>1033</v>
      </c>
      <c r="D919" t="s">
        <v>199</v>
      </c>
      <c r="E919" t="s">
        <v>200</v>
      </c>
      <c r="F919" t="s">
        <v>209</v>
      </c>
      <c r="G919" s="1">
        <v>41085</v>
      </c>
      <c r="H919" t="s">
        <v>202</v>
      </c>
      <c r="I919">
        <v>34</v>
      </c>
      <c r="J919">
        <v>6.97</v>
      </c>
      <c r="K919">
        <v>0</v>
      </c>
      <c r="L919" s="139">
        <v>24121</v>
      </c>
      <c r="M919">
        <v>0</v>
      </c>
      <c r="N919">
        <f t="shared" si="98"/>
        <v>24121</v>
      </c>
      <c r="O919">
        <f t="shared" si="99"/>
        <v>168123.37</v>
      </c>
      <c r="P919" t="str">
        <f t="shared" si="100"/>
        <v>10334108530VME</v>
      </c>
      <c r="Q919" t="str">
        <f t="shared" si="101"/>
        <v>14108530VME</v>
      </c>
      <c r="R919" t="str">
        <f t="shared" si="102"/>
        <v>141085TDVME</v>
      </c>
      <c r="S919" t="str">
        <f t="shared" si="103"/>
        <v>103341085TDVME</v>
      </c>
      <c r="T919" t="str">
        <f t="shared" si="104"/>
        <v>0VME</v>
      </c>
    </row>
    <row r="920" spans="3:20" x14ac:dyDescent="0.2">
      <c r="C920">
        <v>1033</v>
      </c>
      <c r="D920" t="s">
        <v>199</v>
      </c>
      <c r="E920" t="s">
        <v>200</v>
      </c>
      <c r="F920" t="s">
        <v>210</v>
      </c>
      <c r="G920" s="1">
        <v>41085</v>
      </c>
      <c r="H920" t="s">
        <v>202</v>
      </c>
      <c r="I920">
        <v>34</v>
      </c>
      <c r="J920">
        <v>6.96</v>
      </c>
      <c r="K920">
        <v>0</v>
      </c>
      <c r="L920" s="139">
        <v>5699.78</v>
      </c>
      <c r="M920">
        <v>0</v>
      </c>
      <c r="N920">
        <f t="shared" si="98"/>
        <v>5699.78</v>
      </c>
      <c r="O920">
        <f t="shared" si="99"/>
        <v>39670.468799999995</v>
      </c>
      <c r="P920" t="str">
        <f t="shared" si="100"/>
        <v>10334108530VME</v>
      </c>
      <c r="Q920" t="str">
        <f t="shared" si="101"/>
        <v>14108530VME</v>
      </c>
      <c r="R920" t="str">
        <f t="shared" si="102"/>
        <v>141085TDVME</v>
      </c>
      <c r="S920" t="str">
        <f t="shared" si="103"/>
        <v>103341085TDVME</v>
      </c>
      <c r="T920" t="str">
        <f t="shared" si="104"/>
        <v>0VME</v>
      </c>
    </row>
    <row r="921" spans="3:20" x14ac:dyDescent="0.2">
      <c r="C921">
        <v>1033</v>
      </c>
      <c r="D921" t="s">
        <v>199</v>
      </c>
      <c r="E921" t="s">
        <v>200</v>
      </c>
      <c r="F921" t="s">
        <v>211</v>
      </c>
      <c r="G921" s="1">
        <v>41085</v>
      </c>
      <c r="H921" t="s">
        <v>204</v>
      </c>
      <c r="I921">
        <v>34</v>
      </c>
      <c r="J921">
        <v>6.86</v>
      </c>
      <c r="K921">
        <v>969.37</v>
      </c>
      <c r="L921" s="139">
        <v>0</v>
      </c>
      <c r="M921">
        <v>0</v>
      </c>
      <c r="N921">
        <f t="shared" si="98"/>
        <v>969.37</v>
      </c>
      <c r="O921">
        <f t="shared" si="99"/>
        <v>6649.8782000000001</v>
      </c>
      <c r="P921" t="str">
        <f t="shared" si="100"/>
        <v>10334108530CME</v>
      </c>
      <c r="Q921" t="str">
        <f t="shared" si="101"/>
        <v>14108530CME</v>
      </c>
      <c r="R921" t="str">
        <f t="shared" si="102"/>
        <v>141085TDCME</v>
      </c>
      <c r="S921" t="str">
        <f t="shared" si="103"/>
        <v>103341085TDCME</v>
      </c>
      <c r="T921" t="str">
        <f t="shared" si="104"/>
        <v>0CME</v>
      </c>
    </row>
    <row r="922" spans="3:20" x14ac:dyDescent="0.2">
      <c r="C922">
        <v>1033</v>
      </c>
      <c r="D922" t="s">
        <v>199</v>
      </c>
      <c r="E922" t="s">
        <v>200</v>
      </c>
      <c r="F922" t="s">
        <v>212</v>
      </c>
      <c r="G922" s="1">
        <v>41085</v>
      </c>
      <c r="H922" t="s">
        <v>204</v>
      </c>
      <c r="I922">
        <v>34</v>
      </c>
      <c r="J922">
        <v>6.85</v>
      </c>
      <c r="K922">
        <v>3971</v>
      </c>
      <c r="L922" s="139">
        <v>0</v>
      </c>
      <c r="M922">
        <v>0</v>
      </c>
      <c r="N922">
        <f t="shared" si="98"/>
        <v>3971</v>
      </c>
      <c r="O922">
        <f t="shared" si="99"/>
        <v>27201.35</v>
      </c>
      <c r="P922" t="str">
        <f t="shared" si="100"/>
        <v>10334108530CME</v>
      </c>
      <c r="Q922" t="str">
        <f t="shared" si="101"/>
        <v>14108530CME</v>
      </c>
      <c r="R922" t="str">
        <f t="shared" si="102"/>
        <v>141085TDCME</v>
      </c>
      <c r="S922" t="str">
        <f t="shared" si="103"/>
        <v>103341085TDCME</v>
      </c>
      <c r="T922" t="str">
        <f t="shared" si="104"/>
        <v>0CME</v>
      </c>
    </row>
    <row r="923" spans="3:20" x14ac:dyDescent="0.2">
      <c r="C923">
        <v>1033</v>
      </c>
      <c r="D923" t="s">
        <v>199</v>
      </c>
      <c r="E923" t="s">
        <v>200</v>
      </c>
      <c r="F923" t="s">
        <v>213</v>
      </c>
      <c r="G923" s="1">
        <v>41085</v>
      </c>
      <c r="H923" t="s">
        <v>202</v>
      </c>
      <c r="I923">
        <v>34</v>
      </c>
      <c r="J923">
        <v>6.97</v>
      </c>
      <c r="K923">
        <v>0</v>
      </c>
      <c r="L923" s="139">
        <v>10782</v>
      </c>
      <c r="M923">
        <v>0</v>
      </c>
      <c r="N923">
        <f t="shared" si="98"/>
        <v>10782</v>
      </c>
      <c r="O923">
        <f t="shared" si="99"/>
        <v>75150.539999999994</v>
      </c>
      <c r="P923" t="str">
        <f t="shared" si="100"/>
        <v>10334108530VME</v>
      </c>
      <c r="Q923" t="str">
        <f t="shared" si="101"/>
        <v>14108530VME</v>
      </c>
      <c r="R923" t="str">
        <f t="shared" si="102"/>
        <v>141085TDVME</v>
      </c>
      <c r="S923" t="str">
        <f t="shared" si="103"/>
        <v>103341085TDVME</v>
      </c>
      <c r="T923" t="str">
        <f t="shared" si="104"/>
        <v>0VME</v>
      </c>
    </row>
    <row r="924" spans="3:20" x14ac:dyDescent="0.2">
      <c r="C924">
        <v>1033</v>
      </c>
      <c r="D924" t="s">
        <v>199</v>
      </c>
      <c r="E924" t="s">
        <v>200</v>
      </c>
      <c r="F924" t="s">
        <v>215</v>
      </c>
      <c r="G924" s="1">
        <v>41085</v>
      </c>
      <c r="H924" t="s">
        <v>202</v>
      </c>
      <c r="I924">
        <v>34</v>
      </c>
      <c r="J924">
        <v>6.96</v>
      </c>
      <c r="K924">
        <v>0</v>
      </c>
      <c r="L924" s="139">
        <v>4639.99</v>
      </c>
      <c r="M924">
        <v>0</v>
      </c>
      <c r="N924">
        <f t="shared" si="98"/>
        <v>4639.99</v>
      </c>
      <c r="O924">
        <f t="shared" si="99"/>
        <v>32294.330399999999</v>
      </c>
      <c r="P924" t="str">
        <f t="shared" si="100"/>
        <v>10334108530VME</v>
      </c>
      <c r="Q924" t="str">
        <f t="shared" si="101"/>
        <v>14108530VME</v>
      </c>
      <c r="R924" t="str">
        <f t="shared" si="102"/>
        <v>141085TDVME</v>
      </c>
      <c r="S924" t="str">
        <f t="shared" si="103"/>
        <v>103341085TDVME</v>
      </c>
      <c r="T924" t="str">
        <f t="shared" si="104"/>
        <v>0VME</v>
      </c>
    </row>
    <row r="925" spans="3:20" x14ac:dyDescent="0.2">
      <c r="C925">
        <v>1033</v>
      </c>
      <c r="D925" t="s">
        <v>199</v>
      </c>
      <c r="E925" t="s">
        <v>200</v>
      </c>
      <c r="F925" t="s">
        <v>220</v>
      </c>
      <c r="G925" s="1">
        <v>41085</v>
      </c>
      <c r="H925" t="s">
        <v>204</v>
      </c>
      <c r="I925">
        <v>34</v>
      </c>
      <c r="J925">
        <v>6.86</v>
      </c>
      <c r="K925">
        <v>2512</v>
      </c>
      <c r="L925" s="139">
        <v>0</v>
      </c>
      <c r="M925">
        <v>0</v>
      </c>
      <c r="N925">
        <f t="shared" si="98"/>
        <v>2512</v>
      </c>
      <c r="O925">
        <f t="shared" si="99"/>
        <v>17232.32</v>
      </c>
      <c r="P925" t="str">
        <f t="shared" si="100"/>
        <v>10334108530CME</v>
      </c>
      <c r="Q925" t="str">
        <f t="shared" si="101"/>
        <v>14108530CME</v>
      </c>
      <c r="R925" t="str">
        <f t="shared" si="102"/>
        <v>141085TDCME</v>
      </c>
      <c r="S925" t="str">
        <f t="shared" si="103"/>
        <v>103341085TDCME</v>
      </c>
      <c r="T925" t="str">
        <f t="shared" si="104"/>
        <v>0CME</v>
      </c>
    </row>
    <row r="926" spans="3:20" x14ac:dyDescent="0.2">
      <c r="C926">
        <v>1033</v>
      </c>
      <c r="D926" t="s">
        <v>199</v>
      </c>
      <c r="E926" t="s">
        <v>200</v>
      </c>
      <c r="F926" t="s">
        <v>221</v>
      </c>
      <c r="G926" s="1">
        <v>41085</v>
      </c>
      <c r="H926" t="s">
        <v>202</v>
      </c>
      <c r="I926">
        <v>34</v>
      </c>
      <c r="J926">
        <v>6.96</v>
      </c>
      <c r="K926">
        <v>0</v>
      </c>
      <c r="L926" s="139">
        <v>284.76</v>
      </c>
      <c r="M926">
        <v>0</v>
      </c>
      <c r="N926">
        <f t="shared" si="98"/>
        <v>284.76</v>
      </c>
      <c r="O926">
        <f t="shared" si="99"/>
        <v>1981.9295999999999</v>
      </c>
      <c r="P926" t="str">
        <f t="shared" si="100"/>
        <v>10334108530VME</v>
      </c>
      <c r="Q926" t="str">
        <f t="shared" si="101"/>
        <v>14108530VME</v>
      </c>
      <c r="R926" t="str">
        <f t="shared" si="102"/>
        <v>141085TDVME</v>
      </c>
      <c r="S926" t="str">
        <f t="shared" si="103"/>
        <v>103341085TDVME</v>
      </c>
      <c r="T926" t="str">
        <f t="shared" si="104"/>
        <v>0VME</v>
      </c>
    </row>
    <row r="927" spans="3:20" x14ac:dyDescent="0.2">
      <c r="C927">
        <v>1033</v>
      </c>
      <c r="D927" t="s">
        <v>199</v>
      </c>
      <c r="E927" t="s">
        <v>200</v>
      </c>
      <c r="F927" t="s">
        <v>222</v>
      </c>
      <c r="G927" s="1">
        <v>41085</v>
      </c>
      <c r="H927" t="s">
        <v>204</v>
      </c>
      <c r="I927">
        <v>34</v>
      </c>
      <c r="J927">
        <v>6.85</v>
      </c>
      <c r="K927">
        <v>4716</v>
      </c>
      <c r="L927" s="139">
        <v>0</v>
      </c>
      <c r="M927">
        <v>0</v>
      </c>
      <c r="N927">
        <f t="shared" si="98"/>
        <v>4716</v>
      </c>
      <c r="O927">
        <f t="shared" si="99"/>
        <v>32304.6</v>
      </c>
      <c r="P927" t="str">
        <f t="shared" si="100"/>
        <v>10334108530CME</v>
      </c>
      <c r="Q927" t="str">
        <f t="shared" si="101"/>
        <v>14108530CME</v>
      </c>
      <c r="R927" t="str">
        <f t="shared" si="102"/>
        <v>141085TDCME</v>
      </c>
      <c r="S927" t="str">
        <f t="shared" si="103"/>
        <v>103341085TDCME</v>
      </c>
      <c r="T927" t="str">
        <f t="shared" si="104"/>
        <v>0CME</v>
      </c>
    </row>
    <row r="928" spans="3:20" x14ac:dyDescent="0.2">
      <c r="C928">
        <v>1033</v>
      </c>
      <c r="D928" t="s">
        <v>199</v>
      </c>
      <c r="E928" t="s">
        <v>200</v>
      </c>
      <c r="F928" t="s">
        <v>223</v>
      </c>
      <c r="G928" s="1">
        <v>41085</v>
      </c>
      <c r="H928" t="s">
        <v>204</v>
      </c>
      <c r="I928">
        <v>34</v>
      </c>
      <c r="J928">
        <v>6.85</v>
      </c>
      <c r="K928">
        <v>200</v>
      </c>
      <c r="L928" s="139">
        <v>0</v>
      </c>
      <c r="M928">
        <v>0</v>
      </c>
      <c r="N928">
        <f t="shared" si="98"/>
        <v>200</v>
      </c>
      <c r="O928">
        <f t="shared" si="99"/>
        <v>1370</v>
      </c>
      <c r="P928" t="str">
        <f t="shared" si="100"/>
        <v>10334108530CME</v>
      </c>
      <c r="Q928" t="str">
        <f t="shared" si="101"/>
        <v>14108530CME</v>
      </c>
      <c r="R928" t="str">
        <f t="shared" si="102"/>
        <v>141085TDCME</v>
      </c>
      <c r="S928" t="str">
        <f t="shared" si="103"/>
        <v>103341085TDCME</v>
      </c>
      <c r="T928" t="str">
        <f t="shared" si="104"/>
        <v>0CME</v>
      </c>
    </row>
    <row r="929" spans="3:20" x14ac:dyDescent="0.2">
      <c r="C929">
        <v>1033</v>
      </c>
      <c r="D929" t="s">
        <v>199</v>
      </c>
      <c r="E929" t="s">
        <v>200</v>
      </c>
      <c r="F929" t="s">
        <v>224</v>
      </c>
      <c r="G929" s="1">
        <v>41085</v>
      </c>
      <c r="H929" t="s">
        <v>204</v>
      </c>
      <c r="I929">
        <v>34</v>
      </c>
      <c r="J929">
        <v>6.85</v>
      </c>
      <c r="K929">
        <v>215</v>
      </c>
      <c r="L929" s="139">
        <v>0</v>
      </c>
      <c r="M929">
        <v>0</v>
      </c>
      <c r="N929">
        <f t="shared" si="98"/>
        <v>215</v>
      </c>
      <c r="O929">
        <f t="shared" si="99"/>
        <v>1472.75</v>
      </c>
      <c r="P929" t="str">
        <f t="shared" si="100"/>
        <v>10334108530CME</v>
      </c>
      <c r="Q929" t="str">
        <f t="shared" si="101"/>
        <v>14108530CME</v>
      </c>
      <c r="R929" t="str">
        <f t="shared" si="102"/>
        <v>141085TDCME</v>
      </c>
      <c r="S929" t="str">
        <f t="shared" si="103"/>
        <v>103341085TDCME</v>
      </c>
      <c r="T929" t="str">
        <f t="shared" si="104"/>
        <v>0CME</v>
      </c>
    </row>
    <row r="930" spans="3:20" x14ac:dyDescent="0.2">
      <c r="C930">
        <v>1033</v>
      </c>
      <c r="D930" t="s">
        <v>199</v>
      </c>
      <c r="E930" t="s">
        <v>200</v>
      </c>
      <c r="F930" t="s">
        <v>200</v>
      </c>
      <c r="G930" s="1">
        <v>41085</v>
      </c>
      <c r="H930" t="s">
        <v>202</v>
      </c>
      <c r="I930">
        <v>34</v>
      </c>
      <c r="J930">
        <v>6.97</v>
      </c>
      <c r="K930">
        <v>0</v>
      </c>
      <c r="L930" s="139">
        <v>10</v>
      </c>
      <c r="M930">
        <v>0</v>
      </c>
      <c r="N930">
        <f t="shared" si="98"/>
        <v>10</v>
      </c>
      <c r="O930">
        <f t="shared" si="99"/>
        <v>69.7</v>
      </c>
      <c r="P930" t="str">
        <f t="shared" si="100"/>
        <v>10334108530VME</v>
      </c>
      <c r="Q930" t="str">
        <f t="shared" si="101"/>
        <v>14108530VME</v>
      </c>
      <c r="R930" t="str">
        <f t="shared" si="102"/>
        <v>141085TDVME</v>
      </c>
      <c r="S930" t="str">
        <f t="shared" si="103"/>
        <v>103341085TDVME</v>
      </c>
      <c r="T930" t="str">
        <f t="shared" si="104"/>
        <v>0VME</v>
      </c>
    </row>
    <row r="931" spans="3:20" x14ac:dyDescent="0.2">
      <c r="C931">
        <v>1033</v>
      </c>
      <c r="D931" t="s">
        <v>199</v>
      </c>
      <c r="E931" t="s">
        <v>200</v>
      </c>
      <c r="F931" t="s">
        <v>216</v>
      </c>
      <c r="G931" s="1">
        <v>41085</v>
      </c>
      <c r="H931" t="s">
        <v>204</v>
      </c>
      <c r="I931">
        <v>34</v>
      </c>
      <c r="J931">
        <v>6.85</v>
      </c>
      <c r="K931">
        <v>100</v>
      </c>
      <c r="L931" s="139">
        <v>0</v>
      </c>
      <c r="M931">
        <v>0</v>
      </c>
      <c r="N931">
        <f t="shared" si="98"/>
        <v>100</v>
      </c>
      <c r="O931">
        <f t="shared" si="99"/>
        <v>685</v>
      </c>
      <c r="P931" t="str">
        <f t="shared" si="100"/>
        <v>10334108530CME</v>
      </c>
      <c r="Q931" t="str">
        <f t="shared" si="101"/>
        <v>14108530CME</v>
      </c>
      <c r="R931" t="str">
        <f t="shared" si="102"/>
        <v>141085TDCME</v>
      </c>
      <c r="S931" t="str">
        <f t="shared" si="103"/>
        <v>103341085TDCME</v>
      </c>
      <c r="T931" t="str">
        <f t="shared" si="104"/>
        <v>0CME</v>
      </c>
    </row>
    <row r="932" spans="3:20" x14ac:dyDescent="0.2">
      <c r="C932">
        <v>1033</v>
      </c>
      <c r="D932" t="s">
        <v>199</v>
      </c>
      <c r="E932" t="s">
        <v>200</v>
      </c>
      <c r="F932" t="s">
        <v>217</v>
      </c>
      <c r="G932" s="1">
        <v>41085</v>
      </c>
      <c r="H932" t="s">
        <v>202</v>
      </c>
      <c r="I932">
        <v>34</v>
      </c>
      <c r="J932">
        <v>6.96</v>
      </c>
      <c r="K932">
        <v>0</v>
      </c>
      <c r="L932" s="139">
        <v>2.16</v>
      </c>
      <c r="M932">
        <v>0</v>
      </c>
      <c r="N932">
        <f t="shared" si="98"/>
        <v>2.16</v>
      </c>
      <c r="O932">
        <f t="shared" si="99"/>
        <v>15.033600000000002</v>
      </c>
      <c r="P932" t="str">
        <f t="shared" si="100"/>
        <v>10334108530VME</v>
      </c>
      <c r="Q932" t="str">
        <f t="shared" si="101"/>
        <v>14108530VME</v>
      </c>
      <c r="R932" t="str">
        <f t="shared" si="102"/>
        <v>141085TDVME</v>
      </c>
      <c r="S932" t="str">
        <f t="shared" si="103"/>
        <v>103341085TDVME</v>
      </c>
      <c r="T932" t="str">
        <f t="shared" si="104"/>
        <v>0VME</v>
      </c>
    </row>
    <row r="933" spans="3:20" x14ac:dyDescent="0.2">
      <c r="C933">
        <v>1033</v>
      </c>
      <c r="D933" t="s">
        <v>199</v>
      </c>
      <c r="E933" t="s">
        <v>200</v>
      </c>
      <c r="F933" t="s">
        <v>218</v>
      </c>
      <c r="G933" s="1">
        <v>41085</v>
      </c>
      <c r="H933" t="s">
        <v>204</v>
      </c>
      <c r="I933">
        <v>34</v>
      </c>
      <c r="J933">
        <v>6.85</v>
      </c>
      <c r="K933">
        <v>670</v>
      </c>
      <c r="L933" s="139">
        <v>0</v>
      </c>
      <c r="M933">
        <v>0</v>
      </c>
      <c r="N933">
        <f t="shared" si="98"/>
        <v>670</v>
      </c>
      <c r="O933">
        <f t="shared" si="99"/>
        <v>4589.5</v>
      </c>
      <c r="P933" t="str">
        <f t="shared" si="100"/>
        <v>10334108530CME</v>
      </c>
      <c r="Q933" t="str">
        <f t="shared" si="101"/>
        <v>14108530CME</v>
      </c>
      <c r="R933" t="str">
        <f t="shared" si="102"/>
        <v>141085TDCME</v>
      </c>
      <c r="S933" t="str">
        <f t="shared" si="103"/>
        <v>103341085TDCME</v>
      </c>
      <c r="T933" t="str">
        <f t="shared" si="104"/>
        <v>0CME</v>
      </c>
    </row>
    <row r="934" spans="3:20" x14ac:dyDescent="0.2">
      <c r="C934">
        <v>1033</v>
      </c>
      <c r="D934" t="s">
        <v>199</v>
      </c>
      <c r="E934" t="s">
        <v>200</v>
      </c>
      <c r="F934" t="s">
        <v>219</v>
      </c>
      <c r="G934" s="1">
        <v>41085</v>
      </c>
      <c r="H934" t="s">
        <v>202</v>
      </c>
      <c r="I934">
        <v>34</v>
      </c>
      <c r="J934">
        <v>6.96</v>
      </c>
      <c r="K934">
        <v>0</v>
      </c>
      <c r="L934" s="139">
        <v>636.85</v>
      </c>
      <c r="M934">
        <v>0</v>
      </c>
      <c r="N934">
        <f t="shared" si="98"/>
        <v>636.85</v>
      </c>
      <c r="O934">
        <f t="shared" si="99"/>
        <v>4432.4760000000006</v>
      </c>
      <c r="P934" t="str">
        <f t="shared" si="100"/>
        <v>10334108530VME</v>
      </c>
      <c r="Q934" t="str">
        <f t="shared" si="101"/>
        <v>14108530VME</v>
      </c>
      <c r="R934" t="str">
        <f t="shared" si="102"/>
        <v>141085TDVME</v>
      </c>
      <c r="S934" t="str">
        <f t="shared" si="103"/>
        <v>103341085TDVME</v>
      </c>
      <c r="T934" t="str">
        <f t="shared" si="104"/>
        <v>0VME</v>
      </c>
    </row>
    <row r="935" spans="3:20" x14ac:dyDescent="0.2">
      <c r="C935">
        <v>1033</v>
      </c>
      <c r="D935" t="s">
        <v>199</v>
      </c>
      <c r="E935" t="s">
        <v>200</v>
      </c>
      <c r="F935" t="s">
        <v>320</v>
      </c>
      <c r="G935" s="1">
        <v>41085</v>
      </c>
      <c r="H935" t="s">
        <v>204</v>
      </c>
      <c r="I935">
        <v>34</v>
      </c>
      <c r="J935">
        <v>6.86</v>
      </c>
      <c r="K935">
        <v>620</v>
      </c>
      <c r="L935" s="139">
        <v>0</v>
      </c>
      <c r="M935">
        <v>0</v>
      </c>
      <c r="N935">
        <f t="shared" si="98"/>
        <v>620</v>
      </c>
      <c r="O935">
        <f t="shared" si="99"/>
        <v>4253.2</v>
      </c>
      <c r="P935" t="str">
        <f t="shared" si="100"/>
        <v>10334108530CME</v>
      </c>
      <c r="Q935" t="str">
        <f t="shared" si="101"/>
        <v>14108530CME</v>
      </c>
      <c r="R935" t="str">
        <f t="shared" si="102"/>
        <v>141085TDCME</v>
      </c>
      <c r="S935" t="str">
        <f t="shared" si="103"/>
        <v>103341085TDCME</v>
      </c>
      <c r="T935" t="str">
        <f t="shared" si="104"/>
        <v>0CME</v>
      </c>
    </row>
    <row r="936" spans="3:20" x14ac:dyDescent="0.2">
      <c r="C936">
        <v>1033</v>
      </c>
      <c r="D936" t="s">
        <v>199</v>
      </c>
      <c r="E936" t="s">
        <v>200</v>
      </c>
      <c r="F936" t="s">
        <v>321</v>
      </c>
      <c r="G936" s="1">
        <v>41085</v>
      </c>
      <c r="H936" t="s">
        <v>204</v>
      </c>
      <c r="I936">
        <v>34</v>
      </c>
      <c r="J936">
        <v>6.85</v>
      </c>
      <c r="K936">
        <v>3479</v>
      </c>
      <c r="L936" s="139">
        <v>0</v>
      </c>
      <c r="M936">
        <v>0</v>
      </c>
      <c r="N936">
        <f t="shared" si="98"/>
        <v>3479</v>
      </c>
      <c r="O936">
        <f t="shared" si="99"/>
        <v>23831.149999999998</v>
      </c>
      <c r="P936" t="str">
        <f t="shared" si="100"/>
        <v>10334108530CME</v>
      </c>
      <c r="Q936" t="str">
        <f t="shared" si="101"/>
        <v>14108530CME</v>
      </c>
      <c r="R936" t="str">
        <f t="shared" si="102"/>
        <v>141085TDCME</v>
      </c>
      <c r="S936" t="str">
        <f t="shared" si="103"/>
        <v>103341085TDCME</v>
      </c>
      <c r="T936" t="str">
        <f t="shared" si="104"/>
        <v>0CME</v>
      </c>
    </row>
    <row r="937" spans="3:20" x14ac:dyDescent="0.2">
      <c r="C937">
        <v>1033</v>
      </c>
      <c r="D937" t="s">
        <v>199</v>
      </c>
      <c r="E937" t="s">
        <v>200</v>
      </c>
      <c r="F937" t="s">
        <v>322</v>
      </c>
      <c r="G937" s="1">
        <v>41085</v>
      </c>
      <c r="H937" t="s">
        <v>202</v>
      </c>
      <c r="I937">
        <v>34</v>
      </c>
      <c r="J937">
        <v>6.97</v>
      </c>
      <c r="K937">
        <v>0</v>
      </c>
      <c r="L937" s="139">
        <v>334</v>
      </c>
      <c r="M937">
        <v>0</v>
      </c>
      <c r="N937">
        <f t="shared" si="98"/>
        <v>334</v>
      </c>
      <c r="O937">
        <f t="shared" si="99"/>
        <v>2327.98</v>
      </c>
      <c r="P937" t="str">
        <f t="shared" si="100"/>
        <v>10334108530VME</v>
      </c>
      <c r="Q937" t="str">
        <f t="shared" si="101"/>
        <v>14108530VME</v>
      </c>
      <c r="R937" t="str">
        <f t="shared" si="102"/>
        <v>141085TDVME</v>
      </c>
      <c r="S937" t="str">
        <f t="shared" si="103"/>
        <v>103341085TDVME</v>
      </c>
      <c r="T937" t="str">
        <f t="shared" si="104"/>
        <v>0VME</v>
      </c>
    </row>
    <row r="938" spans="3:20" x14ac:dyDescent="0.2">
      <c r="C938">
        <v>1033</v>
      </c>
      <c r="D938" t="s">
        <v>199</v>
      </c>
      <c r="E938" t="s">
        <v>200</v>
      </c>
      <c r="F938" t="s">
        <v>323</v>
      </c>
      <c r="G938" s="1">
        <v>41085</v>
      </c>
      <c r="H938" t="s">
        <v>202</v>
      </c>
      <c r="I938">
        <v>34</v>
      </c>
      <c r="J938">
        <v>6.96</v>
      </c>
      <c r="K938">
        <v>0</v>
      </c>
      <c r="L938" s="139">
        <v>1270.31</v>
      </c>
      <c r="M938">
        <v>0</v>
      </c>
      <c r="N938">
        <f t="shared" si="98"/>
        <v>1270.31</v>
      </c>
      <c r="O938">
        <f t="shared" si="99"/>
        <v>8841.3575999999994</v>
      </c>
      <c r="P938" t="str">
        <f t="shared" si="100"/>
        <v>10334108530VME</v>
      </c>
      <c r="Q938" t="str">
        <f t="shared" si="101"/>
        <v>14108530VME</v>
      </c>
      <c r="R938" t="str">
        <f t="shared" si="102"/>
        <v>141085TDVME</v>
      </c>
      <c r="S938" t="str">
        <f t="shared" si="103"/>
        <v>103341085TDVME</v>
      </c>
      <c r="T938" t="str">
        <f t="shared" si="104"/>
        <v>0VME</v>
      </c>
    </row>
    <row r="939" spans="3:20" x14ac:dyDescent="0.2">
      <c r="C939">
        <v>1033</v>
      </c>
      <c r="D939" t="s">
        <v>199</v>
      </c>
      <c r="E939" t="s">
        <v>200</v>
      </c>
      <c r="F939" t="s">
        <v>226</v>
      </c>
      <c r="G939" s="1">
        <v>41085</v>
      </c>
      <c r="H939" t="s">
        <v>204</v>
      </c>
      <c r="I939">
        <v>34</v>
      </c>
      <c r="J939">
        <v>6.86</v>
      </c>
      <c r="K939">
        <v>450</v>
      </c>
      <c r="L939" s="139">
        <v>0</v>
      </c>
      <c r="M939">
        <v>0</v>
      </c>
      <c r="N939">
        <f t="shared" si="98"/>
        <v>450</v>
      </c>
      <c r="O939">
        <f t="shared" si="99"/>
        <v>3087</v>
      </c>
      <c r="P939" t="str">
        <f t="shared" si="100"/>
        <v>10334108530CME</v>
      </c>
      <c r="Q939" t="str">
        <f t="shared" si="101"/>
        <v>14108530CME</v>
      </c>
      <c r="R939" t="str">
        <f t="shared" si="102"/>
        <v>141085TDCME</v>
      </c>
      <c r="S939" t="str">
        <f t="shared" si="103"/>
        <v>103341085TDCME</v>
      </c>
      <c r="T939" t="str">
        <f t="shared" si="104"/>
        <v>0CME</v>
      </c>
    </row>
    <row r="940" spans="3:20" x14ac:dyDescent="0.2">
      <c r="C940">
        <v>1033</v>
      </c>
      <c r="D940" t="s">
        <v>199</v>
      </c>
      <c r="E940" t="s">
        <v>200</v>
      </c>
      <c r="F940" t="s">
        <v>227</v>
      </c>
      <c r="G940" s="1">
        <v>41085</v>
      </c>
      <c r="H940" t="s">
        <v>204</v>
      </c>
      <c r="I940">
        <v>34</v>
      </c>
      <c r="J940">
        <v>6.85</v>
      </c>
      <c r="K940">
        <v>654</v>
      </c>
      <c r="L940" s="139">
        <v>0</v>
      </c>
      <c r="M940">
        <v>0</v>
      </c>
      <c r="N940">
        <f t="shared" si="98"/>
        <v>654</v>
      </c>
      <c r="O940">
        <f t="shared" si="99"/>
        <v>4479.8999999999996</v>
      </c>
      <c r="P940" t="str">
        <f t="shared" si="100"/>
        <v>10334108530CME</v>
      </c>
      <c r="Q940" t="str">
        <f t="shared" si="101"/>
        <v>14108530CME</v>
      </c>
      <c r="R940" t="str">
        <f t="shared" si="102"/>
        <v>141085TDCME</v>
      </c>
      <c r="S940" t="str">
        <f t="shared" si="103"/>
        <v>103341085TDCME</v>
      </c>
      <c r="T940" t="str">
        <f t="shared" si="104"/>
        <v>0CME</v>
      </c>
    </row>
    <row r="941" spans="3:20" x14ac:dyDescent="0.2">
      <c r="C941">
        <v>1033</v>
      </c>
      <c r="D941" t="s">
        <v>199</v>
      </c>
      <c r="E941" t="s">
        <v>200</v>
      </c>
      <c r="F941" t="s">
        <v>228</v>
      </c>
      <c r="G941" s="1">
        <v>41085</v>
      </c>
      <c r="H941" t="s">
        <v>202</v>
      </c>
      <c r="I941">
        <v>34</v>
      </c>
      <c r="J941">
        <v>6.97</v>
      </c>
      <c r="K941">
        <v>0</v>
      </c>
      <c r="L941" s="139">
        <v>337</v>
      </c>
      <c r="M941">
        <v>0</v>
      </c>
      <c r="N941">
        <f t="shared" si="98"/>
        <v>337</v>
      </c>
      <c r="O941">
        <f t="shared" si="99"/>
        <v>2348.89</v>
      </c>
      <c r="P941" t="str">
        <f t="shared" si="100"/>
        <v>10334108530VME</v>
      </c>
      <c r="Q941" t="str">
        <f t="shared" si="101"/>
        <v>14108530VME</v>
      </c>
      <c r="R941" t="str">
        <f t="shared" si="102"/>
        <v>141085TDVME</v>
      </c>
      <c r="S941" t="str">
        <f t="shared" si="103"/>
        <v>103341085TDVME</v>
      </c>
      <c r="T941" t="str">
        <f t="shared" si="104"/>
        <v>0VME</v>
      </c>
    </row>
    <row r="942" spans="3:20" x14ac:dyDescent="0.2">
      <c r="C942">
        <v>1033</v>
      </c>
      <c r="D942" t="s">
        <v>199</v>
      </c>
      <c r="E942" t="s">
        <v>200</v>
      </c>
      <c r="F942" t="s">
        <v>229</v>
      </c>
      <c r="G942" s="1">
        <v>41085</v>
      </c>
      <c r="H942" t="s">
        <v>202</v>
      </c>
      <c r="I942">
        <v>34</v>
      </c>
      <c r="J942">
        <v>6.96</v>
      </c>
      <c r="K942">
        <v>0</v>
      </c>
      <c r="L942" s="139">
        <v>5874.1</v>
      </c>
      <c r="M942">
        <v>0</v>
      </c>
      <c r="N942">
        <f t="shared" si="98"/>
        <v>5874.1</v>
      </c>
      <c r="O942">
        <f t="shared" si="99"/>
        <v>40883.736000000004</v>
      </c>
      <c r="P942" t="str">
        <f t="shared" si="100"/>
        <v>10334108530VME</v>
      </c>
      <c r="Q942" t="str">
        <f t="shared" si="101"/>
        <v>14108530VME</v>
      </c>
      <c r="R942" t="str">
        <f t="shared" si="102"/>
        <v>141085TDVME</v>
      </c>
      <c r="S942" t="str">
        <f t="shared" si="103"/>
        <v>103341085TDVME</v>
      </c>
      <c r="T942" t="str">
        <f t="shared" si="104"/>
        <v>0VME</v>
      </c>
    </row>
    <row r="943" spans="3:20" x14ac:dyDescent="0.2">
      <c r="C943">
        <v>1033</v>
      </c>
      <c r="D943" t="s">
        <v>199</v>
      </c>
      <c r="E943" t="s">
        <v>200</v>
      </c>
      <c r="F943" t="s">
        <v>285</v>
      </c>
      <c r="G943" s="1">
        <v>41085</v>
      </c>
      <c r="H943" t="s">
        <v>204</v>
      </c>
      <c r="I943">
        <v>34</v>
      </c>
      <c r="J943">
        <v>6.86</v>
      </c>
      <c r="K943">
        <v>1400</v>
      </c>
      <c r="L943" s="139">
        <v>0</v>
      </c>
      <c r="M943">
        <v>0</v>
      </c>
      <c r="N943">
        <f t="shared" si="98"/>
        <v>1400</v>
      </c>
      <c r="O943">
        <f t="shared" si="99"/>
        <v>9604</v>
      </c>
      <c r="P943" t="str">
        <f t="shared" si="100"/>
        <v>10334108530CME</v>
      </c>
      <c r="Q943" t="str">
        <f t="shared" si="101"/>
        <v>14108530CME</v>
      </c>
      <c r="R943" t="str">
        <f t="shared" si="102"/>
        <v>141085TDCME</v>
      </c>
      <c r="S943" t="str">
        <f t="shared" si="103"/>
        <v>103341085TDCME</v>
      </c>
      <c r="T943" t="str">
        <f t="shared" si="104"/>
        <v>0CME</v>
      </c>
    </row>
    <row r="944" spans="3:20" x14ac:dyDescent="0.2">
      <c r="C944">
        <v>1033</v>
      </c>
      <c r="D944" t="s">
        <v>199</v>
      </c>
      <c r="E944" t="s">
        <v>200</v>
      </c>
      <c r="F944" t="s">
        <v>286</v>
      </c>
      <c r="G944" s="1">
        <v>41085</v>
      </c>
      <c r="H944" t="s">
        <v>204</v>
      </c>
      <c r="I944">
        <v>34</v>
      </c>
      <c r="J944">
        <v>6.85</v>
      </c>
      <c r="K944">
        <v>200</v>
      </c>
      <c r="L944" s="139">
        <v>0</v>
      </c>
      <c r="M944">
        <v>0</v>
      </c>
      <c r="N944">
        <f t="shared" si="98"/>
        <v>200</v>
      </c>
      <c r="O944">
        <f t="shared" si="99"/>
        <v>1370</v>
      </c>
      <c r="P944" t="str">
        <f t="shared" si="100"/>
        <v>10334108530CME</v>
      </c>
      <c r="Q944" t="str">
        <f t="shared" si="101"/>
        <v>14108530CME</v>
      </c>
      <c r="R944" t="str">
        <f t="shared" si="102"/>
        <v>141085TDCME</v>
      </c>
      <c r="S944" t="str">
        <f t="shared" si="103"/>
        <v>103341085TDCME</v>
      </c>
      <c r="T944" t="str">
        <f t="shared" si="104"/>
        <v>0CME</v>
      </c>
    </row>
    <row r="945" spans="3:20" x14ac:dyDescent="0.2">
      <c r="C945">
        <v>1033</v>
      </c>
      <c r="D945" t="s">
        <v>199</v>
      </c>
      <c r="E945" t="s">
        <v>200</v>
      </c>
      <c r="F945" t="s">
        <v>230</v>
      </c>
      <c r="G945" s="1">
        <v>41085</v>
      </c>
      <c r="H945" t="s">
        <v>204</v>
      </c>
      <c r="I945">
        <v>34</v>
      </c>
      <c r="J945">
        <v>6.85</v>
      </c>
      <c r="K945">
        <v>1318</v>
      </c>
      <c r="L945" s="139">
        <v>0</v>
      </c>
      <c r="M945">
        <v>0</v>
      </c>
      <c r="N945">
        <f t="shared" si="98"/>
        <v>1318</v>
      </c>
      <c r="O945">
        <f t="shared" si="99"/>
        <v>9028.2999999999993</v>
      </c>
      <c r="P945" t="str">
        <f t="shared" si="100"/>
        <v>10334108530CME</v>
      </c>
      <c r="Q945" t="str">
        <f t="shared" si="101"/>
        <v>14108530CME</v>
      </c>
      <c r="R945" t="str">
        <f t="shared" si="102"/>
        <v>141085TDCME</v>
      </c>
      <c r="S945" t="str">
        <f t="shared" si="103"/>
        <v>103341085TDCME</v>
      </c>
      <c r="T945" t="str">
        <f t="shared" si="104"/>
        <v>0CME</v>
      </c>
    </row>
    <row r="946" spans="3:20" x14ac:dyDescent="0.2">
      <c r="C946">
        <v>1033</v>
      </c>
      <c r="D946" t="s">
        <v>199</v>
      </c>
      <c r="E946" t="s">
        <v>200</v>
      </c>
      <c r="F946" t="s">
        <v>231</v>
      </c>
      <c r="G946" s="1">
        <v>41085</v>
      </c>
      <c r="H946" t="s">
        <v>202</v>
      </c>
      <c r="I946">
        <v>34</v>
      </c>
      <c r="J946">
        <v>6.97</v>
      </c>
      <c r="K946">
        <v>0</v>
      </c>
      <c r="L946" s="139">
        <v>310</v>
      </c>
      <c r="M946">
        <v>0</v>
      </c>
      <c r="N946">
        <f t="shared" si="98"/>
        <v>310</v>
      </c>
      <c r="O946">
        <f t="shared" si="99"/>
        <v>2160.6999999999998</v>
      </c>
      <c r="P946" t="str">
        <f t="shared" si="100"/>
        <v>10334108530VME</v>
      </c>
      <c r="Q946" t="str">
        <f t="shared" si="101"/>
        <v>14108530VME</v>
      </c>
      <c r="R946" t="str">
        <f t="shared" si="102"/>
        <v>141085TDVME</v>
      </c>
      <c r="S946" t="str">
        <f t="shared" si="103"/>
        <v>103341085TDVME</v>
      </c>
      <c r="T946" t="str">
        <f t="shared" si="104"/>
        <v>0VME</v>
      </c>
    </row>
    <row r="947" spans="3:20" x14ac:dyDescent="0.2">
      <c r="C947">
        <v>1033</v>
      </c>
      <c r="D947" t="s">
        <v>199</v>
      </c>
      <c r="E947" t="s">
        <v>200</v>
      </c>
      <c r="F947" t="s">
        <v>232</v>
      </c>
      <c r="G947" s="1">
        <v>41085</v>
      </c>
      <c r="H947" t="s">
        <v>204</v>
      </c>
      <c r="I947">
        <v>34</v>
      </c>
      <c r="J947">
        <v>6.86</v>
      </c>
      <c r="K947">
        <v>375.84</v>
      </c>
      <c r="L947" s="139">
        <v>0</v>
      </c>
      <c r="M947">
        <v>0</v>
      </c>
      <c r="N947">
        <f t="shared" si="98"/>
        <v>375.84</v>
      </c>
      <c r="O947">
        <f t="shared" si="99"/>
        <v>2578.2624000000001</v>
      </c>
      <c r="P947" t="str">
        <f t="shared" si="100"/>
        <v>10334108530CME</v>
      </c>
      <c r="Q947" t="str">
        <f t="shared" si="101"/>
        <v>14108530CME</v>
      </c>
      <c r="R947" t="str">
        <f t="shared" si="102"/>
        <v>141085TDCME</v>
      </c>
      <c r="S947" t="str">
        <f t="shared" si="103"/>
        <v>103341085TDCME</v>
      </c>
      <c r="T947" t="str">
        <f t="shared" si="104"/>
        <v>0CME</v>
      </c>
    </row>
    <row r="948" spans="3:20" x14ac:dyDescent="0.2">
      <c r="C948">
        <v>1033</v>
      </c>
      <c r="D948" t="s">
        <v>199</v>
      </c>
      <c r="E948" t="s">
        <v>200</v>
      </c>
      <c r="F948" t="s">
        <v>233</v>
      </c>
      <c r="G948" s="1">
        <v>41085</v>
      </c>
      <c r="H948" t="s">
        <v>204</v>
      </c>
      <c r="I948">
        <v>34</v>
      </c>
      <c r="J948">
        <v>6.85</v>
      </c>
      <c r="K948">
        <v>45</v>
      </c>
      <c r="L948" s="139">
        <v>0</v>
      </c>
      <c r="M948">
        <v>0</v>
      </c>
      <c r="N948">
        <f t="shared" si="98"/>
        <v>45</v>
      </c>
      <c r="O948">
        <f t="shared" si="99"/>
        <v>308.25</v>
      </c>
      <c r="P948" t="str">
        <f t="shared" si="100"/>
        <v>10334108530CME</v>
      </c>
      <c r="Q948" t="str">
        <f t="shared" si="101"/>
        <v>14108530CME</v>
      </c>
      <c r="R948" t="str">
        <f t="shared" si="102"/>
        <v>141085TDCME</v>
      </c>
      <c r="S948" t="str">
        <f t="shared" si="103"/>
        <v>103341085TDCME</v>
      </c>
      <c r="T948" t="str">
        <f t="shared" si="104"/>
        <v>0CME</v>
      </c>
    </row>
    <row r="949" spans="3:20" x14ac:dyDescent="0.2">
      <c r="C949">
        <v>1033</v>
      </c>
      <c r="D949" t="s">
        <v>199</v>
      </c>
      <c r="E949" t="s">
        <v>200</v>
      </c>
      <c r="F949" t="s">
        <v>234</v>
      </c>
      <c r="G949" s="1">
        <v>41085</v>
      </c>
      <c r="H949" t="s">
        <v>202</v>
      </c>
      <c r="I949">
        <v>34</v>
      </c>
      <c r="J949">
        <v>6.97</v>
      </c>
      <c r="K949">
        <v>0</v>
      </c>
      <c r="L949" s="139">
        <v>51</v>
      </c>
      <c r="M949">
        <v>0</v>
      </c>
      <c r="N949">
        <f t="shared" si="98"/>
        <v>51</v>
      </c>
      <c r="O949">
        <f t="shared" si="99"/>
        <v>355.46999999999997</v>
      </c>
      <c r="P949" t="str">
        <f t="shared" si="100"/>
        <v>10334108530VME</v>
      </c>
      <c r="Q949" t="str">
        <f t="shared" si="101"/>
        <v>14108530VME</v>
      </c>
      <c r="R949" t="str">
        <f t="shared" si="102"/>
        <v>141085TDVME</v>
      </c>
      <c r="S949" t="str">
        <f t="shared" si="103"/>
        <v>103341085TDVME</v>
      </c>
      <c r="T949" t="str">
        <f t="shared" si="104"/>
        <v>0VME</v>
      </c>
    </row>
    <row r="950" spans="3:20" x14ac:dyDescent="0.2">
      <c r="C950">
        <v>1033</v>
      </c>
      <c r="D950" t="s">
        <v>199</v>
      </c>
      <c r="E950" t="s">
        <v>200</v>
      </c>
      <c r="F950" t="s">
        <v>702</v>
      </c>
      <c r="G950" s="1">
        <v>41085</v>
      </c>
      <c r="H950" t="s">
        <v>202</v>
      </c>
      <c r="I950">
        <v>34</v>
      </c>
      <c r="J950">
        <v>6.96</v>
      </c>
      <c r="K950">
        <v>0</v>
      </c>
      <c r="L950" s="139">
        <v>6424</v>
      </c>
      <c r="M950">
        <v>0</v>
      </c>
      <c r="N950">
        <f t="shared" si="98"/>
        <v>6424</v>
      </c>
      <c r="O950">
        <f t="shared" si="99"/>
        <v>44711.040000000001</v>
      </c>
      <c r="P950" t="str">
        <f t="shared" si="100"/>
        <v>10334108530VME</v>
      </c>
      <c r="Q950" t="str">
        <f t="shared" si="101"/>
        <v>14108530VME</v>
      </c>
      <c r="R950" t="str">
        <f t="shared" si="102"/>
        <v>141085TDVME</v>
      </c>
      <c r="S950" t="str">
        <f t="shared" si="103"/>
        <v>103341085TDVME</v>
      </c>
      <c r="T950" t="str">
        <f t="shared" si="104"/>
        <v>0VME</v>
      </c>
    </row>
    <row r="951" spans="3:20" x14ac:dyDescent="0.2">
      <c r="C951">
        <v>1033</v>
      </c>
      <c r="D951" t="s">
        <v>199</v>
      </c>
      <c r="E951" t="s">
        <v>200</v>
      </c>
      <c r="F951" t="s">
        <v>282</v>
      </c>
      <c r="G951" s="1">
        <v>41085</v>
      </c>
      <c r="H951" t="s">
        <v>204</v>
      </c>
      <c r="I951">
        <v>34</v>
      </c>
      <c r="J951">
        <v>6.85</v>
      </c>
      <c r="K951">
        <v>251</v>
      </c>
      <c r="L951" s="139">
        <v>0</v>
      </c>
      <c r="M951">
        <v>0</v>
      </c>
      <c r="N951">
        <f t="shared" si="98"/>
        <v>251</v>
      </c>
      <c r="O951">
        <f t="shared" si="99"/>
        <v>1719.35</v>
      </c>
      <c r="P951" t="str">
        <f t="shared" si="100"/>
        <v>10334108530CME</v>
      </c>
      <c r="Q951" t="str">
        <f t="shared" si="101"/>
        <v>14108530CME</v>
      </c>
      <c r="R951" t="str">
        <f t="shared" si="102"/>
        <v>141085TDCME</v>
      </c>
      <c r="S951" t="str">
        <f t="shared" si="103"/>
        <v>103341085TDCME</v>
      </c>
      <c r="T951" t="str">
        <f t="shared" si="104"/>
        <v>0CME</v>
      </c>
    </row>
    <row r="952" spans="3:20" x14ac:dyDescent="0.2">
      <c r="C952">
        <v>1033</v>
      </c>
      <c r="D952" t="s">
        <v>199</v>
      </c>
      <c r="E952" t="s">
        <v>200</v>
      </c>
      <c r="F952" t="s">
        <v>283</v>
      </c>
      <c r="G952" s="1">
        <v>41085</v>
      </c>
      <c r="H952" t="s">
        <v>202</v>
      </c>
      <c r="I952">
        <v>34</v>
      </c>
      <c r="J952">
        <v>6.97</v>
      </c>
      <c r="K952">
        <v>0</v>
      </c>
      <c r="L952" s="139">
        <v>945</v>
      </c>
      <c r="M952">
        <v>0</v>
      </c>
      <c r="N952">
        <f t="shared" si="98"/>
        <v>945</v>
      </c>
      <c r="O952">
        <f t="shared" si="99"/>
        <v>6586.65</v>
      </c>
      <c r="P952" t="str">
        <f t="shared" si="100"/>
        <v>10334108530VME</v>
      </c>
      <c r="Q952" t="str">
        <f t="shared" si="101"/>
        <v>14108530VME</v>
      </c>
      <c r="R952" t="str">
        <f t="shared" si="102"/>
        <v>141085TDVME</v>
      </c>
      <c r="S952" t="str">
        <f t="shared" si="103"/>
        <v>103341085TDVME</v>
      </c>
      <c r="T952" t="str">
        <f t="shared" si="104"/>
        <v>0VME</v>
      </c>
    </row>
    <row r="953" spans="3:20" x14ac:dyDescent="0.2">
      <c r="C953">
        <v>1033</v>
      </c>
      <c r="D953" t="s">
        <v>199</v>
      </c>
      <c r="E953" t="s">
        <v>200</v>
      </c>
      <c r="F953" t="s">
        <v>284</v>
      </c>
      <c r="G953" s="1">
        <v>41085</v>
      </c>
      <c r="H953" t="s">
        <v>202</v>
      </c>
      <c r="I953">
        <v>34</v>
      </c>
      <c r="J953">
        <v>6.96</v>
      </c>
      <c r="K953">
        <v>0</v>
      </c>
      <c r="L953" s="139">
        <v>95.84</v>
      </c>
      <c r="M953">
        <v>0</v>
      </c>
      <c r="N953">
        <f t="shared" si="98"/>
        <v>95.84</v>
      </c>
      <c r="O953">
        <f t="shared" si="99"/>
        <v>667.04640000000006</v>
      </c>
      <c r="P953" t="str">
        <f t="shared" si="100"/>
        <v>10334108530VME</v>
      </c>
      <c r="Q953" t="str">
        <f t="shared" si="101"/>
        <v>14108530VME</v>
      </c>
      <c r="R953" t="str">
        <f t="shared" si="102"/>
        <v>141085TDVME</v>
      </c>
      <c r="S953" t="str">
        <f t="shared" si="103"/>
        <v>103341085TDVME</v>
      </c>
      <c r="T953" t="str">
        <f t="shared" si="104"/>
        <v>0VME</v>
      </c>
    </row>
    <row r="954" spans="3:20" x14ac:dyDescent="0.2">
      <c r="C954">
        <v>1033</v>
      </c>
      <c r="D954" t="s">
        <v>199</v>
      </c>
      <c r="E954" t="s">
        <v>200</v>
      </c>
      <c r="F954" t="s">
        <v>287</v>
      </c>
      <c r="G954" s="1">
        <v>41085</v>
      </c>
      <c r="H954" t="s">
        <v>204</v>
      </c>
      <c r="I954">
        <v>34</v>
      </c>
      <c r="J954">
        <v>6.86</v>
      </c>
      <c r="K954">
        <v>70.39</v>
      </c>
      <c r="L954" s="139">
        <v>0</v>
      </c>
      <c r="M954">
        <v>0</v>
      </c>
      <c r="N954">
        <f t="shared" si="98"/>
        <v>70.39</v>
      </c>
      <c r="O954">
        <f t="shared" si="99"/>
        <v>482.87540000000001</v>
      </c>
      <c r="P954" t="str">
        <f t="shared" si="100"/>
        <v>10334108530CME</v>
      </c>
      <c r="Q954" t="str">
        <f t="shared" si="101"/>
        <v>14108530CME</v>
      </c>
      <c r="R954" t="str">
        <f t="shared" si="102"/>
        <v>141085TDCME</v>
      </c>
      <c r="S954" t="str">
        <f t="shared" si="103"/>
        <v>103341085TDCME</v>
      </c>
      <c r="T954" t="str">
        <f t="shared" si="104"/>
        <v>0CME</v>
      </c>
    </row>
    <row r="955" spans="3:20" x14ac:dyDescent="0.2">
      <c r="C955">
        <v>1033</v>
      </c>
      <c r="D955" t="s">
        <v>199</v>
      </c>
      <c r="E955" t="s">
        <v>200</v>
      </c>
      <c r="F955" t="s">
        <v>288</v>
      </c>
      <c r="G955" s="1">
        <v>41085</v>
      </c>
      <c r="H955" t="s">
        <v>204</v>
      </c>
      <c r="I955">
        <v>34</v>
      </c>
      <c r="J955">
        <v>6.85</v>
      </c>
      <c r="K955">
        <v>1535</v>
      </c>
      <c r="L955" s="139">
        <v>0</v>
      </c>
      <c r="M955">
        <v>0</v>
      </c>
      <c r="N955">
        <f t="shared" si="98"/>
        <v>1535</v>
      </c>
      <c r="O955">
        <f t="shared" si="99"/>
        <v>10514.75</v>
      </c>
      <c r="P955" t="str">
        <f t="shared" si="100"/>
        <v>10334108530CME</v>
      </c>
      <c r="Q955" t="str">
        <f t="shared" si="101"/>
        <v>14108530CME</v>
      </c>
      <c r="R955" t="str">
        <f t="shared" si="102"/>
        <v>141085TDCME</v>
      </c>
      <c r="S955" t="str">
        <f t="shared" si="103"/>
        <v>103341085TDCME</v>
      </c>
      <c r="T955" t="str">
        <f t="shared" si="104"/>
        <v>0CME</v>
      </c>
    </row>
    <row r="956" spans="3:20" x14ac:dyDescent="0.2">
      <c r="C956">
        <v>1033</v>
      </c>
      <c r="D956" t="s">
        <v>199</v>
      </c>
      <c r="E956" t="s">
        <v>200</v>
      </c>
      <c r="F956" t="s">
        <v>289</v>
      </c>
      <c r="G956" s="1">
        <v>41085</v>
      </c>
      <c r="H956" t="s">
        <v>202</v>
      </c>
      <c r="I956">
        <v>34</v>
      </c>
      <c r="J956">
        <v>6.97</v>
      </c>
      <c r="K956">
        <v>0</v>
      </c>
      <c r="L956" s="139">
        <v>274</v>
      </c>
      <c r="M956">
        <v>0</v>
      </c>
      <c r="N956">
        <f t="shared" si="98"/>
        <v>274</v>
      </c>
      <c r="O956">
        <f t="shared" si="99"/>
        <v>1909.78</v>
      </c>
      <c r="P956" t="str">
        <f t="shared" si="100"/>
        <v>10334108530VME</v>
      </c>
      <c r="Q956" t="str">
        <f t="shared" si="101"/>
        <v>14108530VME</v>
      </c>
      <c r="R956" t="str">
        <f t="shared" si="102"/>
        <v>141085TDVME</v>
      </c>
      <c r="S956" t="str">
        <f t="shared" si="103"/>
        <v>103341085TDVME</v>
      </c>
      <c r="T956" t="str">
        <f t="shared" si="104"/>
        <v>0VME</v>
      </c>
    </row>
    <row r="957" spans="3:20" x14ac:dyDescent="0.2">
      <c r="C957">
        <v>1033</v>
      </c>
      <c r="D957" t="s">
        <v>199</v>
      </c>
      <c r="E957" t="s">
        <v>200</v>
      </c>
      <c r="F957" t="s">
        <v>290</v>
      </c>
      <c r="G957" s="1">
        <v>41085</v>
      </c>
      <c r="H957" t="s">
        <v>202</v>
      </c>
      <c r="I957">
        <v>34</v>
      </c>
      <c r="J957">
        <v>6.96</v>
      </c>
      <c r="K957">
        <v>0</v>
      </c>
      <c r="L957" s="139">
        <v>1363.5</v>
      </c>
      <c r="M957">
        <v>0</v>
      </c>
      <c r="N957">
        <f t="shared" si="98"/>
        <v>1363.5</v>
      </c>
      <c r="O957">
        <f t="shared" si="99"/>
        <v>9489.9599999999991</v>
      </c>
      <c r="P957" t="str">
        <f t="shared" si="100"/>
        <v>10334108530VME</v>
      </c>
      <c r="Q957" t="str">
        <f t="shared" si="101"/>
        <v>14108530VME</v>
      </c>
      <c r="R957" t="str">
        <f t="shared" si="102"/>
        <v>141085TDVME</v>
      </c>
      <c r="S957" t="str">
        <f t="shared" si="103"/>
        <v>103341085TDVME</v>
      </c>
      <c r="T957" t="str">
        <f t="shared" si="104"/>
        <v>0VME</v>
      </c>
    </row>
    <row r="958" spans="3:20" x14ac:dyDescent="0.2">
      <c r="C958">
        <v>1033</v>
      </c>
      <c r="D958" t="s">
        <v>199</v>
      </c>
      <c r="E958" t="s">
        <v>200</v>
      </c>
      <c r="F958" t="s">
        <v>291</v>
      </c>
      <c r="G958" s="1">
        <v>41085</v>
      </c>
      <c r="H958" t="s">
        <v>204</v>
      </c>
      <c r="I958">
        <v>34</v>
      </c>
      <c r="J958">
        <v>6.86</v>
      </c>
      <c r="K958">
        <v>4</v>
      </c>
      <c r="L958" s="139">
        <v>0</v>
      </c>
      <c r="M958">
        <v>0</v>
      </c>
      <c r="N958">
        <f t="shared" si="98"/>
        <v>4</v>
      </c>
      <c r="O958">
        <f t="shared" si="99"/>
        <v>27.44</v>
      </c>
      <c r="P958" t="str">
        <f t="shared" si="100"/>
        <v>10334108530CME</v>
      </c>
      <c r="Q958" t="str">
        <f t="shared" si="101"/>
        <v>14108530CME</v>
      </c>
      <c r="R958" t="str">
        <f t="shared" si="102"/>
        <v>141085TDCME</v>
      </c>
      <c r="S958" t="str">
        <f t="shared" si="103"/>
        <v>103341085TDCME</v>
      </c>
      <c r="T958" t="str">
        <f t="shared" si="104"/>
        <v>0CME</v>
      </c>
    </row>
    <row r="959" spans="3:20" x14ac:dyDescent="0.2">
      <c r="C959">
        <v>1033</v>
      </c>
      <c r="D959" t="s">
        <v>199</v>
      </c>
      <c r="E959" t="s">
        <v>200</v>
      </c>
      <c r="F959" t="s">
        <v>292</v>
      </c>
      <c r="G959" s="1">
        <v>41085</v>
      </c>
      <c r="H959" t="s">
        <v>202</v>
      </c>
      <c r="I959">
        <v>34</v>
      </c>
      <c r="J959">
        <v>6.97</v>
      </c>
      <c r="K959">
        <v>0</v>
      </c>
      <c r="L959" s="139">
        <v>93</v>
      </c>
      <c r="M959">
        <v>0</v>
      </c>
      <c r="N959">
        <f t="shared" si="98"/>
        <v>93</v>
      </c>
      <c r="O959">
        <f t="shared" si="99"/>
        <v>648.20999999999992</v>
      </c>
      <c r="P959" t="str">
        <f t="shared" si="100"/>
        <v>10334108530VME</v>
      </c>
      <c r="Q959" t="str">
        <f t="shared" si="101"/>
        <v>14108530VME</v>
      </c>
      <c r="R959" t="str">
        <f t="shared" si="102"/>
        <v>141085TDVME</v>
      </c>
      <c r="S959" t="str">
        <f t="shared" si="103"/>
        <v>103341085TDVME</v>
      </c>
      <c r="T959" t="str">
        <f t="shared" si="104"/>
        <v>0VME</v>
      </c>
    </row>
    <row r="960" spans="3:20" x14ac:dyDescent="0.2">
      <c r="C960">
        <v>1033</v>
      </c>
      <c r="D960" t="s">
        <v>199</v>
      </c>
      <c r="E960" t="s">
        <v>200</v>
      </c>
      <c r="F960" t="s">
        <v>293</v>
      </c>
      <c r="G960" s="1">
        <v>41085</v>
      </c>
      <c r="H960" t="s">
        <v>204</v>
      </c>
      <c r="I960">
        <v>34</v>
      </c>
      <c r="J960">
        <v>6.86</v>
      </c>
      <c r="K960">
        <v>100</v>
      </c>
      <c r="L960" s="139">
        <v>0</v>
      </c>
      <c r="M960">
        <v>0</v>
      </c>
      <c r="N960">
        <f t="shared" si="98"/>
        <v>100</v>
      </c>
      <c r="O960">
        <f t="shared" si="99"/>
        <v>686</v>
      </c>
      <c r="P960" t="str">
        <f t="shared" si="100"/>
        <v>10334108530CME</v>
      </c>
      <c r="Q960" t="str">
        <f t="shared" si="101"/>
        <v>14108530CME</v>
      </c>
      <c r="R960" t="str">
        <f t="shared" si="102"/>
        <v>141085TDCME</v>
      </c>
      <c r="S960" t="str">
        <f t="shared" si="103"/>
        <v>103341085TDCME</v>
      </c>
      <c r="T960" t="str">
        <f t="shared" si="104"/>
        <v>0CME</v>
      </c>
    </row>
    <row r="961" spans="3:20" x14ac:dyDescent="0.2">
      <c r="C961">
        <v>1033</v>
      </c>
      <c r="D961" t="s">
        <v>199</v>
      </c>
      <c r="E961" t="s">
        <v>200</v>
      </c>
      <c r="F961" t="s">
        <v>294</v>
      </c>
      <c r="G961" s="1">
        <v>41085</v>
      </c>
      <c r="H961" t="s">
        <v>204</v>
      </c>
      <c r="I961">
        <v>34</v>
      </c>
      <c r="J961">
        <v>6.86</v>
      </c>
      <c r="K961">
        <v>950</v>
      </c>
      <c r="L961" s="139">
        <v>0</v>
      </c>
      <c r="M961">
        <v>0</v>
      </c>
      <c r="N961">
        <f t="shared" si="98"/>
        <v>950</v>
      </c>
      <c r="O961">
        <f t="shared" si="99"/>
        <v>6517</v>
      </c>
      <c r="P961" t="str">
        <f t="shared" si="100"/>
        <v>10334108530CME</v>
      </c>
      <c r="Q961" t="str">
        <f t="shared" si="101"/>
        <v>14108530CME</v>
      </c>
      <c r="R961" t="str">
        <f t="shared" si="102"/>
        <v>141085TDCME</v>
      </c>
      <c r="S961" t="str">
        <f t="shared" si="103"/>
        <v>103341085TDCME</v>
      </c>
      <c r="T961" t="str">
        <f t="shared" si="104"/>
        <v>0CME</v>
      </c>
    </row>
    <row r="962" spans="3:20" x14ac:dyDescent="0.2">
      <c r="C962">
        <v>1033</v>
      </c>
      <c r="D962" t="s">
        <v>199</v>
      </c>
      <c r="E962" t="s">
        <v>200</v>
      </c>
      <c r="F962" t="s">
        <v>295</v>
      </c>
      <c r="G962" s="1">
        <v>41085</v>
      </c>
      <c r="H962" t="s">
        <v>204</v>
      </c>
      <c r="I962">
        <v>34</v>
      </c>
      <c r="J962">
        <v>6.85</v>
      </c>
      <c r="K962">
        <v>8106.5</v>
      </c>
      <c r="L962" s="139">
        <v>0</v>
      </c>
      <c r="M962">
        <v>0</v>
      </c>
      <c r="N962">
        <f t="shared" si="98"/>
        <v>8106.5</v>
      </c>
      <c r="O962">
        <f t="shared" si="99"/>
        <v>55529.524999999994</v>
      </c>
      <c r="P962" t="str">
        <f t="shared" si="100"/>
        <v>10334108530CME</v>
      </c>
      <c r="Q962" t="str">
        <f t="shared" si="101"/>
        <v>14108530CME</v>
      </c>
      <c r="R962" t="str">
        <f t="shared" si="102"/>
        <v>141085TDCME</v>
      </c>
      <c r="S962" t="str">
        <f t="shared" si="103"/>
        <v>103341085TDCME</v>
      </c>
      <c r="T962" t="str">
        <f t="shared" si="104"/>
        <v>0CME</v>
      </c>
    </row>
    <row r="963" spans="3:20" x14ac:dyDescent="0.2">
      <c r="C963">
        <v>1033</v>
      </c>
      <c r="D963" t="s">
        <v>199</v>
      </c>
      <c r="E963" t="s">
        <v>200</v>
      </c>
      <c r="F963" t="s">
        <v>296</v>
      </c>
      <c r="G963" s="1">
        <v>41085</v>
      </c>
      <c r="H963" t="s">
        <v>202</v>
      </c>
      <c r="I963">
        <v>34</v>
      </c>
      <c r="J963">
        <v>6.97</v>
      </c>
      <c r="K963">
        <v>0</v>
      </c>
      <c r="L963" s="139">
        <v>15542.56</v>
      </c>
      <c r="M963">
        <v>0</v>
      </c>
      <c r="N963">
        <f t="shared" si="98"/>
        <v>15542.56</v>
      </c>
      <c r="O963">
        <f t="shared" si="99"/>
        <v>108331.64319999999</v>
      </c>
      <c r="P963" t="str">
        <f t="shared" si="100"/>
        <v>10334108530VME</v>
      </c>
      <c r="Q963" t="str">
        <f t="shared" si="101"/>
        <v>14108530VME</v>
      </c>
      <c r="R963" t="str">
        <f t="shared" si="102"/>
        <v>141085TDVME</v>
      </c>
      <c r="S963" t="str">
        <f t="shared" si="103"/>
        <v>103341085TDVME</v>
      </c>
      <c r="T963" t="str">
        <f t="shared" si="104"/>
        <v>0VME</v>
      </c>
    </row>
    <row r="964" spans="3:20" x14ac:dyDescent="0.2">
      <c r="C964">
        <v>1033</v>
      </c>
      <c r="D964" t="s">
        <v>199</v>
      </c>
      <c r="E964" t="s">
        <v>200</v>
      </c>
      <c r="F964" t="s">
        <v>297</v>
      </c>
      <c r="G964" s="1">
        <v>41085</v>
      </c>
      <c r="H964" t="s">
        <v>202</v>
      </c>
      <c r="I964">
        <v>34</v>
      </c>
      <c r="J964">
        <v>6.96</v>
      </c>
      <c r="K964">
        <v>0</v>
      </c>
      <c r="L964" s="139">
        <v>6896.26</v>
      </c>
      <c r="M964">
        <v>0</v>
      </c>
      <c r="N964">
        <f t="shared" si="98"/>
        <v>6896.26</v>
      </c>
      <c r="O964">
        <f t="shared" si="99"/>
        <v>47997.969600000004</v>
      </c>
      <c r="P964" t="str">
        <f t="shared" si="100"/>
        <v>10334108530VME</v>
      </c>
      <c r="Q964" t="str">
        <f t="shared" si="101"/>
        <v>14108530VME</v>
      </c>
      <c r="R964" t="str">
        <f t="shared" si="102"/>
        <v>141085TDVME</v>
      </c>
      <c r="S964" t="str">
        <f t="shared" si="103"/>
        <v>103341085TDVME</v>
      </c>
      <c r="T964" t="str">
        <f t="shared" si="104"/>
        <v>0VME</v>
      </c>
    </row>
    <row r="965" spans="3:20" x14ac:dyDescent="0.2">
      <c r="C965">
        <v>1033</v>
      </c>
      <c r="D965" t="s">
        <v>199</v>
      </c>
      <c r="E965" t="s">
        <v>200</v>
      </c>
      <c r="F965" t="s">
        <v>304</v>
      </c>
      <c r="G965" s="1">
        <v>41085</v>
      </c>
      <c r="H965" t="s">
        <v>204</v>
      </c>
      <c r="I965">
        <v>34</v>
      </c>
      <c r="J965">
        <v>6.86</v>
      </c>
      <c r="K965">
        <v>100</v>
      </c>
      <c r="L965" s="139">
        <v>0</v>
      </c>
      <c r="M965">
        <v>0</v>
      </c>
      <c r="N965">
        <f t="shared" si="98"/>
        <v>100</v>
      </c>
      <c r="O965">
        <f t="shared" si="99"/>
        <v>686</v>
      </c>
      <c r="P965" t="str">
        <f t="shared" si="100"/>
        <v>10334108530CME</v>
      </c>
      <c r="Q965" t="str">
        <f t="shared" si="101"/>
        <v>14108530CME</v>
      </c>
      <c r="R965" t="str">
        <f t="shared" si="102"/>
        <v>141085TDCME</v>
      </c>
      <c r="S965" t="str">
        <f t="shared" si="103"/>
        <v>103341085TDCME</v>
      </c>
      <c r="T965" t="str">
        <f t="shared" si="104"/>
        <v>0CME</v>
      </c>
    </row>
    <row r="966" spans="3:20" x14ac:dyDescent="0.2">
      <c r="C966">
        <v>1033</v>
      </c>
      <c r="D966" t="s">
        <v>199</v>
      </c>
      <c r="E966" t="s">
        <v>200</v>
      </c>
      <c r="F966" t="s">
        <v>305</v>
      </c>
      <c r="G966" s="1">
        <v>41085</v>
      </c>
      <c r="H966" t="s">
        <v>204</v>
      </c>
      <c r="I966">
        <v>34</v>
      </c>
      <c r="J966">
        <v>6.85</v>
      </c>
      <c r="K966">
        <v>979</v>
      </c>
      <c r="L966" s="139">
        <v>0</v>
      </c>
      <c r="M966">
        <v>0</v>
      </c>
      <c r="N966">
        <f t="shared" si="98"/>
        <v>979</v>
      </c>
      <c r="O966">
        <f t="shared" si="99"/>
        <v>6706.15</v>
      </c>
      <c r="P966" t="str">
        <f t="shared" si="100"/>
        <v>10334108530CME</v>
      </c>
      <c r="Q966" t="str">
        <f t="shared" si="101"/>
        <v>14108530CME</v>
      </c>
      <c r="R966" t="str">
        <f t="shared" si="102"/>
        <v>141085TDCME</v>
      </c>
      <c r="S966" t="str">
        <f t="shared" si="103"/>
        <v>103341085TDCME</v>
      </c>
      <c r="T966" t="str">
        <f t="shared" si="104"/>
        <v>0CME</v>
      </c>
    </row>
    <row r="967" spans="3:20" x14ac:dyDescent="0.2">
      <c r="C967">
        <v>1033</v>
      </c>
      <c r="D967" t="s">
        <v>199</v>
      </c>
      <c r="E967" t="s">
        <v>200</v>
      </c>
      <c r="F967" t="s">
        <v>306</v>
      </c>
      <c r="G967" s="1">
        <v>41085</v>
      </c>
      <c r="H967" t="s">
        <v>202</v>
      </c>
      <c r="I967">
        <v>34</v>
      </c>
      <c r="J967">
        <v>6.97</v>
      </c>
      <c r="K967">
        <v>0</v>
      </c>
      <c r="L967" s="139">
        <v>4</v>
      </c>
      <c r="M967">
        <v>0</v>
      </c>
      <c r="N967">
        <f t="shared" si="98"/>
        <v>4</v>
      </c>
      <c r="O967">
        <f t="shared" si="99"/>
        <v>27.88</v>
      </c>
      <c r="P967" t="str">
        <f t="shared" si="100"/>
        <v>10334108530VME</v>
      </c>
      <c r="Q967" t="str">
        <f t="shared" si="101"/>
        <v>14108530VME</v>
      </c>
      <c r="R967" t="str">
        <f t="shared" si="102"/>
        <v>141085TDVME</v>
      </c>
      <c r="S967" t="str">
        <f t="shared" si="103"/>
        <v>103341085TDVME</v>
      </c>
      <c r="T967" t="str">
        <f t="shared" si="104"/>
        <v>0VME</v>
      </c>
    </row>
    <row r="968" spans="3:20" x14ac:dyDescent="0.2">
      <c r="C968">
        <v>1033</v>
      </c>
      <c r="D968" t="s">
        <v>199</v>
      </c>
      <c r="E968" t="s">
        <v>200</v>
      </c>
      <c r="F968" t="s">
        <v>307</v>
      </c>
      <c r="G968" s="1">
        <v>41085</v>
      </c>
      <c r="H968" t="s">
        <v>204</v>
      </c>
      <c r="I968">
        <v>34</v>
      </c>
      <c r="J968">
        <v>6.86</v>
      </c>
      <c r="K968">
        <v>200</v>
      </c>
      <c r="L968" s="139">
        <v>0</v>
      </c>
      <c r="M968">
        <v>0</v>
      </c>
      <c r="N968">
        <f t="shared" ref="N968:N1031" si="105">+L968+K968</f>
        <v>200</v>
      </c>
      <c r="O968">
        <f t="shared" ref="O968:O1031" si="106">+N968*J968</f>
        <v>1372</v>
      </c>
      <c r="P968" t="str">
        <f t="shared" ref="P968:P1031" si="107">+C968&amp;G968&amp;E968&amp;H968</f>
        <v>10334108530CME</v>
      </c>
      <c r="Q968" t="str">
        <f t="shared" ref="Q968:Q1031" si="108">IF(C968=10001,"4"&amp;G968&amp;E968&amp;H968,LEFT(C968,1)&amp;G968&amp;E968&amp;H968)</f>
        <v>14108530CME</v>
      </c>
      <c r="R968" t="str">
        <f t="shared" ref="R968:R1031" si="109">+LEFT(C968,1)&amp;G968&amp;IF(OR(E968="30",E968="31",E968="32"),"TD","")&amp;H968</f>
        <v>141085TDCME</v>
      </c>
      <c r="S968" t="str">
        <f t="shared" ref="S968:S1031" si="110">C968&amp;G968&amp;IF(OR(E968="30",E968="31",E968="32"),"TD","")&amp;H968</f>
        <v>103341085TDCME</v>
      </c>
      <c r="T968" t="str">
        <f t="shared" ref="T968:T1031" si="111">M968&amp;H968</f>
        <v>0CME</v>
      </c>
    </row>
    <row r="969" spans="3:20" x14ac:dyDescent="0.2">
      <c r="C969">
        <v>1033</v>
      </c>
      <c r="D969" t="s">
        <v>199</v>
      </c>
      <c r="E969" t="s">
        <v>200</v>
      </c>
      <c r="F969" t="s">
        <v>308</v>
      </c>
      <c r="G969" s="1">
        <v>41085</v>
      </c>
      <c r="H969" t="s">
        <v>204</v>
      </c>
      <c r="I969">
        <v>34</v>
      </c>
      <c r="J969">
        <v>6.85</v>
      </c>
      <c r="K969">
        <v>500.37</v>
      </c>
      <c r="L969" s="139">
        <v>0</v>
      </c>
      <c r="M969">
        <v>0</v>
      </c>
      <c r="N969">
        <f t="shared" si="105"/>
        <v>500.37</v>
      </c>
      <c r="O969">
        <f t="shared" si="106"/>
        <v>3427.5344999999998</v>
      </c>
      <c r="P969" t="str">
        <f t="shared" si="107"/>
        <v>10334108530CME</v>
      </c>
      <c r="Q969" t="str">
        <f t="shared" si="108"/>
        <v>14108530CME</v>
      </c>
      <c r="R969" t="str">
        <f t="shared" si="109"/>
        <v>141085TDCME</v>
      </c>
      <c r="S969" t="str">
        <f t="shared" si="110"/>
        <v>103341085TDCME</v>
      </c>
      <c r="T969" t="str">
        <f t="shared" si="111"/>
        <v>0CME</v>
      </c>
    </row>
    <row r="970" spans="3:20" x14ac:dyDescent="0.2">
      <c r="C970">
        <v>1033</v>
      </c>
      <c r="D970" t="s">
        <v>199</v>
      </c>
      <c r="E970" t="s">
        <v>200</v>
      </c>
      <c r="F970" t="s">
        <v>309</v>
      </c>
      <c r="G970" s="1">
        <v>41085</v>
      </c>
      <c r="H970" t="s">
        <v>202</v>
      </c>
      <c r="I970">
        <v>34</v>
      </c>
      <c r="J970">
        <v>6.97</v>
      </c>
      <c r="K970">
        <v>0</v>
      </c>
      <c r="L970" s="139">
        <v>220</v>
      </c>
      <c r="M970">
        <v>0</v>
      </c>
      <c r="N970">
        <f t="shared" si="105"/>
        <v>220</v>
      </c>
      <c r="O970">
        <f t="shared" si="106"/>
        <v>1533.3999999999999</v>
      </c>
      <c r="P970" t="str">
        <f t="shared" si="107"/>
        <v>10334108530VME</v>
      </c>
      <c r="Q970" t="str">
        <f t="shared" si="108"/>
        <v>14108530VME</v>
      </c>
      <c r="R970" t="str">
        <f t="shared" si="109"/>
        <v>141085TDVME</v>
      </c>
      <c r="S970" t="str">
        <f t="shared" si="110"/>
        <v>103341085TDVME</v>
      </c>
      <c r="T970" t="str">
        <f t="shared" si="111"/>
        <v>0VME</v>
      </c>
    </row>
    <row r="971" spans="3:20" x14ac:dyDescent="0.2">
      <c r="C971">
        <v>1033</v>
      </c>
      <c r="D971" t="s">
        <v>199</v>
      </c>
      <c r="E971" t="s">
        <v>200</v>
      </c>
      <c r="F971" t="s">
        <v>310</v>
      </c>
      <c r="G971" s="1">
        <v>41085</v>
      </c>
      <c r="H971" t="s">
        <v>204</v>
      </c>
      <c r="I971">
        <v>34</v>
      </c>
      <c r="J971">
        <v>6.85</v>
      </c>
      <c r="K971">
        <v>740</v>
      </c>
      <c r="L971" s="139">
        <v>0</v>
      </c>
      <c r="M971">
        <v>0</v>
      </c>
      <c r="N971">
        <f t="shared" si="105"/>
        <v>740</v>
      </c>
      <c r="O971">
        <f t="shared" si="106"/>
        <v>5069</v>
      </c>
      <c r="P971" t="str">
        <f t="shared" si="107"/>
        <v>10334108530CME</v>
      </c>
      <c r="Q971" t="str">
        <f t="shared" si="108"/>
        <v>14108530CME</v>
      </c>
      <c r="R971" t="str">
        <f t="shared" si="109"/>
        <v>141085TDCME</v>
      </c>
      <c r="S971" t="str">
        <f t="shared" si="110"/>
        <v>103341085TDCME</v>
      </c>
      <c r="T971" t="str">
        <f t="shared" si="111"/>
        <v>0CME</v>
      </c>
    </row>
    <row r="972" spans="3:20" x14ac:dyDescent="0.2">
      <c r="C972">
        <v>1033</v>
      </c>
      <c r="D972" t="s">
        <v>199</v>
      </c>
      <c r="E972" t="s">
        <v>200</v>
      </c>
      <c r="F972" t="s">
        <v>311</v>
      </c>
      <c r="G972" s="1">
        <v>41085</v>
      </c>
      <c r="H972" t="s">
        <v>204</v>
      </c>
      <c r="I972">
        <v>34</v>
      </c>
      <c r="J972">
        <v>6.86</v>
      </c>
      <c r="K972">
        <v>200</v>
      </c>
      <c r="L972" s="139">
        <v>0</v>
      </c>
      <c r="M972">
        <v>0</v>
      </c>
      <c r="N972">
        <f t="shared" si="105"/>
        <v>200</v>
      </c>
      <c r="O972">
        <f t="shared" si="106"/>
        <v>1372</v>
      </c>
      <c r="P972" t="str">
        <f t="shared" si="107"/>
        <v>10334108530CME</v>
      </c>
      <c r="Q972" t="str">
        <f t="shared" si="108"/>
        <v>14108530CME</v>
      </c>
      <c r="R972" t="str">
        <f t="shared" si="109"/>
        <v>141085TDCME</v>
      </c>
      <c r="S972" t="str">
        <f t="shared" si="110"/>
        <v>103341085TDCME</v>
      </c>
      <c r="T972" t="str">
        <f t="shared" si="111"/>
        <v>0CME</v>
      </c>
    </row>
    <row r="973" spans="3:20" x14ac:dyDescent="0.2">
      <c r="C973">
        <v>1033</v>
      </c>
      <c r="D973" t="s">
        <v>199</v>
      </c>
      <c r="E973" t="s">
        <v>200</v>
      </c>
      <c r="F973" t="s">
        <v>312</v>
      </c>
      <c r="G973" s="1">
        <v>41085</v>
      </c>
      <c r="H973" t="s">
        <v>204</v>
      </c>
      <c r="I973">
        <v>34</v>
      </c>
      <c r="J973">
        <v>6.85</v>
      </c>
      <c r="K973">
        <v>85</v>
      </c>
      <c r="L973" s="139">
        <v>0</v>
      </c>
      <c r="M973">
        <v>0</v>
      </c>
      <c r="N973">
        <f t="shared" si="105"/>
        <v>85</v>
      </c>
      <c r="O973">
        <f t="shared" si="106"/>
        <v>582.25</v>
      </c>
      <c r="P973" t="str">
        <f t="shared" si="107"/>
        <v>10334108530CME</v>
      </c>
      <c r="Q973" t="str">
        <f t="shared" si="108"/>
        <v>14108530CME</v>
      </c>
      <c r="R973" t="str">
        <f t="shared" si="109"/>
        <v>141085TDCME</v>
      </c>
      <c r="S973" t="str">
        <f t="shared" si="110"/>
        <v>103341085TDCME</v>
      </c>
      <c r="T973" t="str">
        <f t="shared" si="111"/>
        <v>0CME</v>
      </c>
    </row>
    <row r="974" spans="3:20" x14ac:dyDescent="0.2">
      <c r="C974">
        <v>1033</v>
      </c>
      <c r="D974" t="s">
        <v>199</v>
      </c>
      <c r="E974" t="s">
        <v>200</v>
      </c>
      <c r="F974" t="s">
        <v>313</v>
      </c>
      <c r="G974" s="1">
        <v>41085</v>
      </c>
      <c r="H974" t="s">
        <v>204</v>
      </c>
      <c r="I974">
        <v>34</v>
      </c>
      <c r="J974">
        <v>6.85</v>
      </c>
      <c r="K974">
        <v>100</v>
      </c>
      <c r="L974" s="139">
        <v>0</v>
      </c>
      <c r="M974">
        <v>0</v>
      </c>
      <c r="N974">
        <f t="shared" si="105"/>
        <v>100</v>
      </c>
      <c r="O974">
        <f t="shared" si="106"/>
        <v>685</v>
      </c>
      <c r="P974" t="str">
        <f t="shared" si="107"/>
        <v>10334108530CME</v>
      </c>
      <c r="Q974" t="str">
        <f t="shared" si="108"/>
        <v>14108530CME</v>
      </c>
      <c r="R974" t="str">
        <f t="shared" si="109"/>
        <v>141085TDCME</v>
      </c>
      <c r="S974" t="str">
        <f t="shared" si="110"/>
        <v>103341085TDCME</v>
      </c>
      <c r="T974" t="str">
        <f t="shared" si="111"/>
        <v>0CME</v>
      </c>
    </row>
    <row r="975" spans="3:20" x14ac:dyDescent="0.2">
      <c r="C975">
        <v>1033</v>
      </c>
      <c r="D975" t="s">
        <v>199</v>
      </c>
      <c r="E975" t="s">
        <v>200</v>
      </c>
      <c r="F975" t="s">
        <v>314</v>
      </c>
      <c r="G975" s="1">
        <v>41085</v>
      </c>
      <c r="H975" t="s">
        <v>202</v>
      </c>
      <c r="I975">
        <v>34</v>
      </c>
      <c r="J975">
        <v>6.96</v>
      </c>
      <c r="K975">
        <v>0</v>
      </c>
      <c r="L975" s="139">
        <v>21.98</v>
      </c>
      <c r="M975">
        <v>0</v>
      </c>
      <c r="N975">
        <f t="shared" si="105"/>
        <v>21.98</v>
      </c>
      <c r="O975">
        <f t="shared" si="106"/>
        <v>152.98080000000002</v>
      </c>
      <c r="P975" t="str">
        <f t="shared" si="107"/>
        <v>10334108530VME</v>
      </c>
      <c r="Q975" t="str">
        <f t="shared" si="108"/>
        <v>14108530VME</v>
      </c>
      <c r="R975" t="str">
        <f t="shared" si="109"/>
        <v>141085TDVME</v>
      </c>
      <c r="S975" t="str">
        <f t="shared" si="110"/>
        <v>103341085TDVME</v>
      </c>
      <c r="T975" t="str">
        <f t="shared" si="111"/>
        <v>0VME</v>
      </c>
    </row>
    <row r="976" spans="3:20" x14ac:dyDescent="0.2">
      <c r="C976">
        <v>1033</v>
      </c>
      <c r="D976" t="s">
        <v>199</v>
      </c>
      <c r="E976" t="s">
        <v>200</v>
      </c>
      <c r="F976" t="s">
        <v>298</v>
      </c>
      <c r="G976" s="1">
        <v>41085</v>
      </c>
      <c r="H976" t="s">
        <v>204</v>
      </c>
      <c r="I976">
        <v>34</v>
      </c>
      <c r="J976">
        <v>6.85</v>
      </c>
      <c r="K976">
        <v>290</v>
      </c>
      <c r="L976" s="139">
        <v>0</v>
      </c>
      <c r="M976">
        <v>0</v>
      </c>
      <c r="N976">
        <f t="shared" si="105"/>
        <v>290</v>
      </c>
      <c r="O976">
        <f t="shared" si="106"/>
        <v>1986.5</v>
      </c>
      <c r="P976" t="str">
        <f t="shared" si="107"/>
        <v>10334108530CME</v>
      </c>
      <c r="Q976" t="str">
        <f t="shared" si="108"/>
        <v>14108530CME</v>
      </c>
      <c r="R976" t="str">
        <f t="shared" si="109"/>
        <v>141085TDCME</v>
      </c>
      <c r="S976" t="str">
        <f t="shared" si="110"/>
        <v>103341085TDCME</v>
      </c>
      <c r="T976" t="str">
        <f t="shared" si="111"/>
        <v>0CME</v>
      </c>
    </row>
    <row r="977" spans="3:20" x14ac:dyDescent="0.2">
      <c r="C977">
        <v>1033</v>
      </c>
      <c r="D977" t="s">
        <v>199</v>
      </c>
      <c r="E977" t="s">
        <v>200</v>
      </c>
      <c r="F977" t="s">
        <v>299</v>
      </c>
      <c r="G977" s="1">
        <v>41085</v>
      </c>
      <c r="H977" t="s">
        <v>204</v>
      </c>
      <c r="I977">
        <v>34</v>
      </c>
      <c r="J977">
        <v>6.86</v>
      </c>
      <c r="K977">
        <v>100</v>
      </c>
      <c r="L977" s="139">
        <v>0</v>
      </c>
      <c r="M977">
        <v>0</v>
      </c>
      <c r="N977">
        <f t="shared" si="105"/>
        <v>100</v>
      </c>
      <c r="O977">
        <f t="shared" si="106"/>
        <v>686</v>
      </c>
      <c r="P977" t="str">
        <f t="shared" si="107"/>
        <v>10334108530CME</v>
      </c>
      <c r="Q977" t="str">
        <f t="shared" si="108"/>
        <v>14108530CME</v>
      </c>
      <c r="R977" t="str">
        <f t="shared" si="109"/>
        <v>141085TDCME</v>
      </c>
      <c r="S977" t="str">
        <f t="shared" si="110"/>
        <v>103341085TDCME</v>
      </c>
      <c r="T977" t="str">
        <f t="shared" si="111"/>
        <v>0CME</v>
      </c>
    </row>
    <row r="978" spans="3:20" x14ac:dyDescent="0.2">
      <c r="C978">
        <v>1033</v>
      </c>
      <c r="D978" t="s">
        <v>199</v>
      </c>
      <c r="E978" t="s">
        <v>200</v>
      </c>
      <c r="F978" t="s">
        <v>300</v>
      </c>
      <c r="G978" s="1">
        <v>41085</v>
      </c>
      <c r="H978" t="s">
        <v>204</v>
      </c>
      <c r="I978">
        <v>34</v>
      </c>
      <c r="J978">
        <v>6.85</v>
      </c>
      <c r="K978">
        <v>620</v>
      </c>
      <c r="L978" s="139">
        <v>0</v>
      </c>
      <c r="M978">
        <v>0</v>
      </c>
      <c r="N978">
        <f t="shared" si="105"/>
        <v>620</v>
      </c>
      <c r="O978">
        <f t="shared" si="106"/>
        <v>4247</v>
      </c>
      <c r="P978" t="str">
        <f t="shared" si="107"/>
        <v>10334108530CME</v>
      </c>
      <c r="Q978" t="str">
        <f t="shared" si="108"/>
        <v>14108530CME</v>
      </c>
      <c r="R978" t="str">
        <f t="shared" si="109"/>
        <v>141085TDCME</v>
      </c>
      <c r="S978" t="str">
        <f t="shared" si="110"/>
        <v>103341085TDCME</v>
      </c>
      <c r="T978" t="str">
        <f t="shared" si="111"/>
        <v>0CME</v>
      </c>
    </row>
    <row r="979" spans="3:20" x14ac:dyDescent="0.2">
      <c r="C979">
        <v>1033</v>
      </c>
      <c r="D979" t="s">
        <v>199</v>
      </c>
      <c r="E979" t="s">
        <v>200</v>
      </c>
      <c r="F979" t="s">
        <v>301</v>
      </c>
      <c r="G979" s="1">
        <v>41085</v>
      </c>
      <c r="H979" t="s">
        <v>202</v>
      </c>
      <c r="I979">
        <v>34</v>
      </c>
      <c r="J979">
        <v>6.96</v>
      </c>
      <c r="K979">
        <v>0</v>
      </c>
      <c r="L979" s="139">
        <v>187.31</v>
      </c>
      <c r="M979">
        <v>0</v>
      </c>
      <c r="N979">
        <f t="shared" si="105"/>
        <v>187.31</v>
      </c>
      <c r="O979">
        <f t="shared" si="106"/>
        <v>1303.6776</v>
      </c>
      <c r="P979" t="str">
        <f t="shared" si="107"/>
        <v>10334108530VME</v>
      </c>
      <c r="Q979" t="str">
        <f t="shared" si="108"/>
        <v>14108530VME</v>
      </c>
      <c r="R979" t="str">
        <f t="shared" si="109"/>
        <v>141085TDVME</v>
      </c>
      <c r="S979" t="str">
        <f t="shared" si="110"/>
        <v>103341085TDVME</v>
      </c>
      <c r="T979" t="str">
        <f t="shared" si="111"/>
        <v>0VME</v>
      </c>
    </row>
    <row r="980" spans="3:20" x14ac:dyDescent="0.2">
      <c r="C980">
        <v>1033</v>
      </c>
      <c r="D980" t="s">
        <v>199</v>
      </c>
      <c r="E980" t="s">
        <v>200</v>
      </c>
      <c r="F980" t="s">
        <v>302</v>
      </c>
      <c r="G980" s="1">
        <v>41085</v>
      </c>
      <c r="H980" t="s">
        <v>204</v>
      </c>
      <c r="I980">
        <v>34</v>
      </c>
      <c r="J980">
        <v>6.85</v>
      </c>
      <c r="K980">
        <v>2157</v>
      </c>
      <c r="L980" s="139">
        <v>0</v>
      </c>
      <c r="M980">
        <v>0</v>
      </c>
      <c r="N980">
        <f t="shared" si="105"/>
        <v>2157</v>
      </c>
      <c r="O980">
        <f t="shared" si="106"/>
        <v>14775.449999999999</v>
      </c>
      <c r="P980" t="str">
        <f t="shared" si="107"/>
        <v>10334108530CME</v>
      </c>
      <c r="Q980" t="str">
        <f t="shared" si="108"/>
        <v>14108530CME</v>
      </c>
      <c r="R980" t="str">
        <f t="shared" si="109"/>
        <v>141085TDCME</v>
      </c>
      <c r="S980" t="str">
        <f t="shared" si="110"/>
        <v>103341085TDCME</v>
      </c>
      <c r="T980" t="str">
        <f t="shared" si="111"/>
        <v>0CME</v>
      </c>
    </row>
    <row r="981" spans="3:20" x14ac:dyDescent="0.2">
      <c r="C981">
        <v>1033</v>
      </c>
      <c r="D981" t="s">
        <v>199</v>
      </c>
      <c r="E981" t="s">
        <v>200</v>
      </c>
      <c r="F981" t="s">
        <v>303</v>
      </c>
      <c r="G981" s="1">
        <v>41085</v>
      </c>
      <c r="H981" t="s">
        <v>202</v>
      </c>
      <c r="I981">
        <v>34</v>
      </c>
      <c r="J981">
        <v>6.97</v>
      </c>
      <c r="K981">
        <v>0</v>
      </c>
      <c r="L981" s="139">
        <v>78.39</v>
      </c>
      <c r="M981">
        <v>0</v>
      </c>
      <c r="N981">
        <f t="shared" si="105"/>
        <v>78.39</v>
      </c>
      <c r="O981">
        <f t="shared" si="106"/>
        <v>546.37829999999997</v>
      </c>
      <c r="P981" t="str">
        <f t="shared" si="107"/>
        <v>10334108530VME</v>
      </c>
      <c r="Q981" t="str">
        <f t="shared" si="108"/>
        <v>14108530VME</v>
      </c>
      <c r="R981" t="str">
        <f t="shared" si="109"/>
        <v>141085TDVME</v>
      </c>
      <c r="S981" t="str">
        <f t="shared" si="110"/>
        <v>103341085TDVME</v>
      </c>
      <c r="T981" t="str">
        <f t="shared" si="111"/>
        <v>0VME</v>
      </c>
    </row>
    <row r="982" spans="3:20" x14ac:dyDescent="0.2">
      <c r="C982">
        <v>1033</v>
      </c>
      <c r="D982" t="s">
        <v>199</v>
      </c>
      <c r="E982" t="s">
        <v>200</v>
      </c>
      <c r="F982" t="s">
        <v>315</v>
      </c>
      <c r="G982" s="1">
        <v>41085</v>
      </c>
      <c r="H982" t="s">
        <v>204</v>
      </c>
      <c r="I982">
        <v>34</v>
      </c>
      <c r="J982">
        <v>6.85</v>
      </c>
      <c r="K982">
        <v>506</v>
      </c>
      <c r="L982" s="139">
        <v>0</v>
      </c>
      <c r="M982">
        <v>0</v>
      </c>
      <c r="N982">
        <f t="shared" si="105"/>
        <v>506</v>
      </c>
      <c r="O982">
        <f t="shared" si="106"/>
        <v>3466.1</v>
      </c>
      <c r="P982" t="str">
        <f t="shared" si="107"/>
        <v>10334108530CME</v>
      </c>
      <c r="Q982" t="str">
        <f t="shared" si="108"/>
        <v>14108530CME</v>
      </c>
      <c r="R982" t="str">
        <f t="shared" si="109"/>
        <v>141085TDCME</v>
      </c>
      <c r="S982" t="str">
        <f t="shared" si="110"/>
        <v>103341085TDCME</v>
      </c>
      <c r="T982" t="str">
        <f t="shared" si="111"/>
        <v>0CME</v>
      </c>
    </row>
    <row r="983" spans="3:20" x14ac:dyDescent="0.2">
      <c r="C983">
        <v>1033</v>
      </c>
      <c r="D983" t="s">
        <v>199</v>
      </c>
      <c r="E983" t="s">
        <v>200</v>
      </c>
      <c r="F983" t="s">
        <v>316</v>
      </c>
      <c r="G983" s="1">
        <v>41085</v>
      </c>
      <c r="H983" t="s">
        <v>202</v>
      </c>
      <c r="I983">
        <v>34</v>
      </c>
      <c r="J983">
        <v>6.97</v>
      </c>
      <c r="K983">
        <v>0</v>
      </c>
      <c r="L983" s="139">
        <v>401</v>
      </c>
      <c r="M983">
        <v>0</v>
      </c>
      <c r="N983">
        <f t="shared" si="105"/>
        <v>401</v>
      </c>
      <c r="O983">
        <f t="shared" si="106"/>
        <v>2794.97</v>
      </c>
      <c r="P983" t="str">
        <f t="shared" si="107"/>
        <v>10334108530VME</v>
      </c>
      <c r="Q983" t="str">
        <f t="shared" si="108"/>
        <v>14108530VME</v>
      </c>
      <c r="R983" t="str">
        <f t="shared" si="109"/>
        <v>141085TDVME</v>
      </c>
      <c r="S983" t="str">
        <f t="shared" si="110"/>
        <v>103341085TDVME</v>
      </c>
      <c r="T983" t="str">
        <f t="shared" si="111"/>
        <v>0VME</v>
      </c>
    </row>
    <row r="984" spans="3:20" x14ac:dyDescent="0.2">
      <c r="C984">
        <v>1033</v>
      </c>
      <c r="D984" t="s">
        <v>199</v>
      </c>
      <c r="E984" t="s">
        <v>200</v>
      </c>
      <c r="F984" t="s">
        <v>317</v>
      </c>
      <c r="G984" s="1">
        <v>41085</v>
      </c>
      <c r="H984" t="s">
        <v>202</v>
      </c>
      <c r="I984">
        <v>34</v>
      </c>
      <c r="J984">
        <v>6.96</v>
      </c>
      <c r="K984">
        <v>0</v>
      </c>
      <c r="L984" s="139">
        <v>81.89</v>
      </c>
      <c r="M984">
        <v>0</v>
      </c>
      <c r="N984">
        <f t="shared" si="105"/>
        <v>81.89</v>
      </c>
      <c r="O984">
        <f t="shared" si="106"/>
        <v>569.95439999999996</v>
      </c>
      <c r="P984" t="str">
        <f t="shared" si="107"/>
        <v>10334108530VME</v>
      </c>
      <c r="Q984" t="str">
        <f t="shared" si="108"/>
        <v>14108530VME</v>
      </c>
      <c r="R984" t="str">
        <f t="shared" si="109"/>
        <v>141085TDVME</v>
      </c>
      <c r="S984" t="str">
        <f t="shared" si="110"/>
        <v>103341085TDVME</v>
      </c>
      <c r="T984" t="str">
        <f t="shared" si="111"/>
        <v>0VME</v>
      </c>
    </row>
    <row r="985" spans="3:20" x14ac:dyDescent="0.2">
      <c r="C985">
        <v>1033</v>
      </c>
      <c r="D985" t="s">
        <v>199</v>
      </c>
      <c r="E985" t="s">
        <v>200</v>
      </c>
      <c r="F985" t="s">
        <v>318</v>
      </c>
      <c r="G985" s="1">
        <v>41085</v>
      </c>
      <c r="H985" t="s">
        <v>202</v>
      </c>
      <c r="I985">
        <v>34</v>
      </c>
      <c r="J985">
        <v>6.97</v>
      </c>
      <c r="K985">
        <v>0</v>
      </c>
      <c r="L985" s="139">
        <v>700</v>
      </c>
      <c r="M985">
        <v>0</v>
      </c>
      <c r="N985">
        <f t="shared" si="105"/>
        <v>700</v>
      </c>
      <c r="O985">
        <f t="shared" si="106"/>
        <v>4879</v>
      </c>
      <c r="P985" t="str">
        <f t="shared" si="107"/>
        <v>10334108530VME</v>
      </c>
      <c r="Q985" t="str">
        <f t="shared" si="108"/>
        <v>14108530VME</v>
      </c>
      <c r="R985" t="str">
        <f t="shared" si="109"/>
        <v>141085TDVME</v>
      </c>
      <c r="S985" t="str">
        <f t="shared" si="110"/>
        <v>103341085TDVME</v>
      </c>
      <c r="T985" t="str">
        <f t="shared" si="111"/>
        <v>0VME</v>
      </c>
    </row>
    <row r="986" spans="3:20" x14ac:dyDescent="0.2">
      <c r="C986">
        <v>1033</v>
      </c>
      <c r="D986" t="s">
        <v>199</v>
      </c>
      <c r="E986" t="s">
        <v>200</v>
      </c>
      <c r="F986" t="s">
        <v>319</v>
      </c>
      <c r="G986" s="1">
        <v>41085</v>
      </c>
      <c r="H986" t="s">
        <v>202</v>
      </c>
      <c r="I986">
        <v>34</v>
      </c>
      <c r="J986">
        <v>6.96</v>
      </c>
      <c r="K986">
        <v>0</v>
      </c>
      <c r="L986" s="139">
        <v>371.4</v>
      </c>
      <c r="M986">
        <v>0</v>
      </c>
      <c r="N986">
        <f t="shared" si="105"/>
        <v>371.4</v>
      </c>
      <c r="O986">
        <f t="shared" si="106"/>
        <v>2584.944</v>
      </c>
      <c r="P986" t="str">
        <f t="shared" si="107"/>
        <v>10334108530VME</v>
      </c>
      <c r="Q986" t="str">
        <f t="shared" si="108"/>
        <v>14108530VME</v>
      </c>
      <c r="R986" t="str">
        <f t="shared" si="109"/>
        <v>141085TDVME</v>
      </c>
      <c r="S986" t="str">
        <f t="shared" si="110"/>
        <v>103341085TDVME</v>
      </c>
      <c r="T986" t="str">
        <f t="shared" si="111"/>
        <v>0VME</v>
      </c>
    </row>
    <row r="987" spans="3:20" x14ac:dyDescent="0.2">
      <c r="C987">
        <v>2001</v>
      </c>
      <c r="D987" t="s">
        <v>199</v>
      </c>
      <c r="E987" t="s">
        <v>200</v>
      </c>
      <c r="F987" t="s">
        <v>198</v>
      </c>
      <c r="G987" s="1">
        <v>41085</v>
      </c>
      <c r="H987" t="s">
        <v>202</v>
      </c>
      <c r="I987">
        <v>34</v>
      </c>
      <c r="J987">
        <v>6.97</v>
      </c>
      <c r="K987">
        <v>0</v>
      </c>
      <c r="L987" s="139">
        <v>91708.99</v>
      </c>
      <c r="M987">
        <v>0</v>
      </c>
      <c r="N987">
        <f t="shared" si="105"/>
        <v>91708.99</v>
      </c>
      <c r="O987">
        <f t="shared" si="106"/>
        <v>639211.66029999999</v>
      </c>
      <c r="P987" t="str">
        <f t="shared" si="107"/>
        <v>20014108530VME</v>
      </c>
      <c r="Q987" t="str">
        <f t="shared" si="108"/>
        <v>24108530VME</v>
      </c>
      <c r="R987" t="str">
        <f t="shared" si="109"/>
        <v>241085TDVME</v>
      </c>
      <c r="S987" t="str">
        <f t="shared" si="110"/>
        <v>200141085TDVME</v>
      </c>
      <c r="T987" t="str">
        <f t="shared" si="111"/>
        <v>0VME</v>
      </c>
    </row>
    <row r="988" spans="3:20" x14ac:dyDescent="0.2">
      <c r="C988">
        <v>2001</v>
      </c>
      <c r="D988" t="s">
        <v>199</v>
      </c>
      <c r="E988" t="s">
        <v>200</v>
      </c>
      <c r="F988" t="s">
        <v>243</v>
      </c>
      <c r="G988" s="1">
        <v>41085</v>
      </c>
      <c r="H988" t="s">
        <v>204</v>
      </c>
      <c r="I988">
        <v>34</v>
      </c>
      <c r="J988">
        <v>6.85</v>
      </c>
      <c r="K988">
        <v>24553.07</v>
      </c>
      <c r="L988" s="139">
        <v>0</v>
      </c>
      <c r="M988">
        <v>0</v>
      </c>
      <c r="N988">
        <f t="shared" si="105"/>
        <v>24553.07</v>
      </c>
      <c r="O988">
        <f t="shared" si="106"/>
        <v>168188.52949999998</v>
      </c>
      <c r="P988" t="str">
        <f t="shared" si="107"/>
        <v>20014108530CME</v>
      </c>
      <c r="Q988" t="str">
        <f t="shared" si="108"/>
        <v>24108530CME</v>
      </c>
      <c r="R988" t="str">
        <f t="shared" si="109"/>
        <v>241085TDCME</v>
      </c>
      <c r="S988" t="str">
        <f t="shared" si="110"/>
        <v>200141085TDCME</v>
      </c>
      <c r="T988" t="str">
        <f t="shared" si="111"/>
        <v>0CME</v>
      </c>
    </row>
    <row r="989" spans="3:20" x14ac:dyDescent="0.2">
      <c r="C989">
        <v>2002</v>
      </c>
      <c r="D989" t="s">
        <v>199</v>
      </c>
      <c r="E989" t="s">
        <v>200</v>
      </c>
      <c r="F989" t="s">
        <v>626</v>
      </c>
      <c r="G989" s="1">
        <v>41085</v>
      </c>
      <c r="H989" t="s">
        <v>204</v>
      </c>
      <c r="I989">
        <v>34</v>
      </c>
      <c r="J989">
        <v>6.85</v>
      </c>
      <c r="K989">
        <v>17013.46</v>
      </c>
      <c r="L989" s="139">
        <v>0</v>
      </c>
      <c r="M989">
        <v>0</v>
      </c>
      <c r="N989">
        <f t="shared" si="105"/>
        <v>17013.46</v>
      </c>
      <c r="O989">
        <f t="shared" si="106"/>
        <v>116542.20099999999</v>
      </c>
      <c r="P989" t="str">
        <f t="shared" si="107"/>
        <v>20024108530CME</v>
      </c>
      <c r="Q989" t="str">
        <f t="shared" si="108"/>
        <v>24108530CME</v>
      </c>
      <c r="R989" t="str">
        <f t="shared" si="109"/>
        <v>241085TDCME</v>
      </c>
      <c r="S989" t="str">
        <f t="shared" si="110"/>
        <v>200241085TDCME</v>
      </c>
      <c r="T989" t="str">
        <f t="shared" si="111"/>
        <v>0CME</v>
      </c>
    </row>
    <row r="990" spans="3:20" x14ac:dyDescent="0.2">
      <c r="C990">
        <v>2002</v>
      </c>
      <c r="D990" t="s">
        <v>199</v>
      </c>
      <c r="E990" t="s">
        <v>200</v>
      </c>
      <c r="F990" t="s">
        <v>627</v>
      </c>
      <c r="G990" s="1">
        <v>41085</v>
      </c>
      <c r="H990" t="s">
        <v>202</v>
      </c>
      <c r="I990">
        <v>34</v>
      </c>
      <c r="J990">
        <v>6.97</v>
      </c>
      <c r="K990">
        <v>0</v>
      </c>
      <c r="L990" s="139">
        <v>15529.25</v>
      </c>
      <c r="M990">
        <v>0</v>
      </c>
      <c r="N990">
        <f t="shared" si="105"/>
        <v>15529.25</v>
      </c>
      <c r="O990">
        <f t="shared" si="106"/>
        <v>108238.8725</v>
      </c>
      <c r="P990" t="str">
        <f t="shared" si="107"/>
        <v>20024108530VME</v>
      </c>
      <c r="Q990" t="str">
        <f t="shared" si="108"/>
        <v>24108530VME</v>
      </c>
      <c r="R990" t="str">
        <f t="shared" si="109"/>
        <v>241085TDVME</v>
      </c>
      <c r="S990" t="str">
        <f t="shared" si="110"/>
        <v>200241085TDVME</v>
      </c>
      <c r="T990" t="str">
        <f t="shared" si="111"/>
        <v>0VME</v>
      </c>
    </row>
    <row r="991" spans="3:20" x14ac:dyDescent="0.2">
      <c r="C991">
        <v>2004</v>
      </c>
      <c r="D991" t="s">
        <v>199</v>
      </c>
      <c r="E991" t="s">
        <v>200</v>
      </c>
      <c r="F991" t="s">
        <v>628</v>
      </c>
      <c r="G991" s="1">
        <v>41085</v>
      </c>
      <c r="H991" t="s">
        <v>204</v>
      </c>
      <c r="I991">
        <v>34</v>
      </c>
      <c r="J991">
        <v>6.85</v>
      </c>
      <c r="K991">
        <v>2110.11</v>
      </c>
      <c r="L991" s="139">
        <v>0</v>
      </c>
      <c r="M991">
        <v>0</v>
      </c>
      <c r="N991">
        <f t="shared" si="105"/>
        <v>2110.11</v>
      </c>
      <c r="O991">
        <f t="shared" si="106"/>
        <v>14454.253500000001</v>
      </c>
      <c r="P991" t="str">
        <f t="shared" si="107"/>
        <v>20044108530CME</v>
      </c>
      <c r="Q991" t="str">
        <f t="shared" si="108"/>
        <v>24108530CME</v>
      </c>
      <c r="R991" t="str">
        <f t="shared" si="109"/>
        <v>241085TDCME</v>
      </c>
      <c r="S991" t="str">
        <f t="shared" si="110"/>
        <v>200441085TDCME</v>
      </c>
      <c r="T991" t="str">
        <f t="shared" si="111"/>
        <v>0CME</v>
      </c>
    </row>
    <row r="992" spans="3:20" x14ac:dyDescent="0.2">
      <c r="C992">
        <v>2004</v>
      </c>
      <c r="D992" t="s">
        <v>199</v>
      </c>
      <c r="E992" t="s">
        <v>200</v>
      </c>
      <c r="F992" t="s">
        <v>629</v>
      </c>
      <c r="G992" s="1">
        <v>41085</v>
      </c>
      <c r="H992" t="s">
        <v>202</v>
      </c>
      <c r="I992">
        <v>34</v>
      </c>
      <c r="J992">
        <v>6.97</v>
      </c>
      <c r="K992">
        <v>0</v>
      </c>
      <c r="L992" s="139">
        <v>6949.9</v>
      </c>
      <c r="M992">
        <v>0</v>
      </c>
      <c r="N992">
        <f t="shared" si="105"/>
        <v>6949.9</v>
      </c>
      <c r="O992">
        <f t="shared" si="106"/>
        <v>48440.802999999993</v>
      </c>
      <c r="P992" t="str">
        <f t="shared" si="107"/>
        <v>20044108530VME</v>
      </c>
      <c r="Q992" t="str">
        <f t="shared" si="108"/>
        <v>24108530VME</v>
      </c>
      <c r="R992" t="str">
        <f t="shared" si="109"/>
        <v>241085TDVME</v>
      </c>
      <c r="S992" t="str">
        <f t="shared" si="110"/>
        <v>200441085TDVME</v>
      </c>
      <c r="T992" t="str">
        <f t="shared" si="111"/>
        <v>0VME</v>
      </c>
    </row>
    <row r="993" spans="3:20" x14ac:dyDescent="0.2">
      <c r="C993">
        <v>2005</v>
      </c>
      <c r="D993" t="s">
        <v>199</v>
      </c>
      <c r="E993" t="s">
        <v>200</v>
      </c>
      <c r="F993" t="s">
        <v>201</v>
      </c>
      <c r="G993" s="1">
        <v>41085</v>
      </c>
      <c r="H993" t="s">
        <v>204</v>
      </c>
      <c r="I993">
        <v>34</v>
      </c>
      <c r="J993">
        <v>6.85</v>
      </c>
      <c r="K993">
        <v>1248.92</v>
      </c>
      <c r="L993" s="139">
        <v>0</v>
      </c>
      <c r="M993">
        <v>0</v>
      </c>
      <c r="N993">
        <f t="shared" si="105"/>
        <v>1248.92</v>
      </c>
      <c r="O993">
        <f t="shared" si="106"/>
        <v>8555.1020000000008</v>
      </c>
      <c r="P993" t="str">
        <f t="shared" si="107"/>
        <v>20054108530CME</v>
      </c>
      <c r="Q993" t="str">
        <f t="shared" si="108"/>
        <v>24108530CME</v>
      </c>
      <c r="R993" t="str">
        <f t="shared" si="109"/>
        <v>241085TDCME</v>
      </c>
      <c r="S993" t="str">
        <f t="shared" si="110"/>
        <v>200541085TDCME</v>
      </c>
      <c r="T993" t="str">
        <f t="shared" si="111"/>
        <v>0CME</v>
      </c>
    </row>
    <row r="994" spans="3:20" x14ac:dyDescent="0.2">
      <c r="C994">
        <v>2005</v>
      </c>
      <c r="D994" t="s">
        <v>199</v>
      </c>
      <c r="E994" t="s">
        <v>200</v>
      </c>
      <c r="F994" t="s">
        <v>214</v>
      </c>
      <c r="G994" s="1">
        <v>41085</v>
      </c>
      <c r="H994" t="s">
        <v>202</v>
      </c>
      <c r="I994">
        <v>34</v>
      </c>
      <c r="J994">
        <v>6.97</v>
      </c>
      <c r="K994">
        <v>0</v>
      </c>
      <c r="L994" s="139">
        <v>3180.33</v>
      </c>
      <c r="M994">
        <v>0</v>
      </c>
      <c r="N994">
        <f t="shared" si="105"/>
        <v>3180.33</v>
      </c>
      <c r="O994">
        <f t="shared" si="106"/>
        <v>22166.900099999999</v>
      </c>
      <c r="P994" t="str">
        <f t="shared" si="107"/>
        <v>20054108530VME</v>
      </c>
      <c r="Q994" t="str">
        <f t="shared" si="108"/>
        <v>24108530VME</v>
      </c>
      <c r="R994" t="str">
        <f t="shared" si="109"/>
        <v>241085TDVME</v>
      </c>
      <c r="S994" t="str">
        <f t="shared" si="110"/>
        <v>200541085TDVME</v>
      </c>
      <c r="T994" t="str">
        <f t="shared" si="111"/>
        <v>0VME</v>
      </c>
    </row>
    <row r="995" spans="3:20" x14ac:dyDescent="0.2">
      <c r="C995">
        <v>2006</v>
      </c>
      <c r="D995" t="s">
        <v>199</v>
      </c>
      <c r="E995" t="s">
        <v>200</v>
      </c>
      <c r="F995" t="s">
        <v>703</v>
      </c>
      <c r="G995" s="1">
        <v>41085</v>
      </c>
      <c r="H995" t="s">
        <v>204</v>
      </c>
      <c r="I995">
        <v>34</v>
      </c>
      <c r="J995">
        <v>6.85</v>
      </c>
      <c r="K995">
        <v>3421.46</v>
      </c>
      <c r="L995" s="139">
        <v>0</v>
      </c>
      <c r="M995">
        <v>0</v>
      </c>
      <c r="N995">
        <f t="shared" si="105"/>
        <v>3421.46</v>
      </c>
      <c r="O995">
        <f t="shared" si="106"/>
        <v>23437.001</v>
      </c>
      <c r="P995" t="str">
        <f t="shared" si="107"/>
        <v>20064108530CME</v>
      </c>
      <c r="Q995" t="str">
        <f t="shared" si="108"/>
        <v>24108530CME</v>
      </c>
      <c r="R995" t="str">
        <f t="shared" si="109"/>
        <v>241085TDCME</v>
      </c>
      <c r="S995" t="str">
        <f t="shared" si="110"/>
        <v>200641085TDCME</v>
      </c>
      <c r="T995" t="str">
        <f t="shared" si="111"/>
        <v>0CME</v>
      </c>
    </row>
    <row r="996" spans="3:20" x14ac:dyDescent="0.2">
      <c r="C996">
        <v>2006</v>
      </c>
      <c r="D996" t="s">
        <v>199</v>
      </c>
      <c r="E996" t="s">
        <v>200</v>
      </c>
      <c r="F996" t="s">
        <v>704</v>
      </c>
      <c r="G996" s="1">
        <v>41085</v>
      </c>
      <c r="H996" t="s">
        <v>202</v>
      </c>
      <c r="I996">
        <v>34</v>
      </c>
      <c r="J996">
        <v>6.97</v>
      </c>
      <c r="K996">
        <v>0</v>
      </c>
      <c r="L996" s="139">
        <v>1844.13</v>
      </c>
      <c r="M996">
        <v>0</v>
      </c>
      <c r="N996">
        <f t="shared" si="105"/>
        <v>1844.13</v>
      </c>
      <c r="O996">
        <f t="shared" si="106"/>
        <v>12853.5861</v>
      </c>
      <c r="P996" t="str">
        <f t="shared" si="107"/>
        <v>20064108530VME</v>
      </c>
      <c r="Q996" t="str">
        <f t="shared" si="108"/>
        <v>24108530VME</v>
      </c>
      <c r="R996" t="str">
        <f t="shared" si="109"/>
        <v>241085TDVME</v>
      </c>
      <c r="S996" t="str">
        <f t="shared" si="110"/>
        <v>200641085TDVME</v>
      </c>
      <c r="T996" t="str">
        <f t="shared" si="111"/>
        <v>0VME</v>
      </c>
    </row>
    <row r="997" spans="3:20" x14ac:dyDescent="0.2">
      <c r="C997">
        <v>2007</v>
      </c>
      <c r="D997" t="s">
        <v>199</v>
      </c>
      <c r="E997" t="s">
        <v>200</v>
      </c>
      <c r="F997" t="s">
        <v>201</v>
      </c>
      <c r="G997" s="1">
        <v>41085</v>
      </c>
      <c r="H997" t="s">
        <v>204</v>
      </c>
      <c r="I997">
        <v>34</v>
      </c>
      <c r="J997">
        <v>6.85</v>
      </c>
      <c r="K997">
        <v>94.25</v>
      </c>
      <c r="L997" s="139">
        <v>0</v>
      </c>
      <c r="M997">
        <v>0</v>
      </c>
      <c r="N997">
        <f t="shared" si="105"/>
        <v>94.25</v>
      </c>
      <c r="O997">
        <f t="shared" si="106"/>
        <v>645.61249999999995</v>
      </c>
      <c r="P997" t="str">
        <f t="shared" si="107"/>
        <v>20074108530CME</v>
      </c>
      <c r="Q997" t="str">
        <f t="shared" si="108"/>
        <v>24108530CME</v>
      </c>
      <c r="R997" t="str">
        <f t="shared" si="109"/>
        <v>241085TDCME</v>
      </c>
      <c r="S997" t="str">
        <f t="shared" si="110"/>
        <v>200741085TDCME</v>
      </c>
      <c r="T997" t="str">
        <f t="shared" si="111"/>
        <v>0CME</v>
      </c>
    </row>
    <row r="998" spans="3:20" x14ac:dyDescent="0.2">
      <c r="C998">
        <v>2007</v>
      </c>
      <c r="D998" t="s">
        <v>199</v>
      </c>
      <c r="E998" t="s">
        <v>200</v>
      </c>
      <c r="F998" t="s">
        <v>214</v>
      </c>
      <c r="G998" s="1">
        <v>41085</v>
      </c>
      <c r="H998" t="s">
        <v>202</v>
      </c>
      <c r="I998">
        <v>34</v>
      </c>
      <c r="J998">
        <v>6.97</v>
      </c>
      <c r="K998">
        <v>0</v>
      </c>
      <c r="L998" s="139">
        <v>365.5</v>
      </c>
      <c r="M998">
        <v>0</v>
      </c>
      <c r="N998">
        <f t="shared" si="105"/>
        <v>365.5</v>
      </c>
      <c r="O998">
        <f t="shared" si="106"/>
        <v>2547.5349999999999</v>
      </c>
      <c r="P998" t="str">
        <f t="shared" si="107"/>
        <v>20074108530VME</v>
      </c>
      <c r="Q998" t="str">
        <f t="shared" si="108"/>
        <v>24108530VME</v>
      </c>
      <c r="R998" t="str">
        <f t="shared" si="109"/>
        <v>241085TDVME</v>
      </c>
      <c r="S998" t="str">
        <f t="shared" si="110"/>
        <v>200741085TDVME</v>
      </c>
      <c r="T998" t="str">
        <f t="shared" si="111"/>
        <v>0VME</v>
      </c>
    </row>
    <row r="999" spans="3:20" x14ac:dyDescent="0.2">
      <c r="C999">
        <v>2007</v>
      </c>
      <c r="D999" t="s">
        <v>199</v>
      </c>
      <c r="E999" t="s">
        <v>200</v>
      </c>
      <c r="F999" t="s">
        <v>201</v>
      </c>
      <c r="G999" s="1">
        <v>41085</v>
      </c>
      <c r="H999" t="s">
        <v>202</v>
      </c>
      <c r="I999">
        <v>34</v>
      </c>
      <c r="J999">
        <v>6.97</v>
      </c>
      <c r="K999">
        <v>0</v>
      </c>
      <c r="L999" s="139">
        <v>346</v>
      </c>
      <c r="M999">
        <v>0</v>
      </c>
      <c r="N999">
        <f t="shared" si="105"/>
        <v>346</v>
      </c>
      <c r="O999">
        <f t="shared" si="106"/>
        <v>2411.62</v>
      </c>
      <c r="P999" t="str">
        <f t="shared" si="107"/>
        <v>20074108530VME</v>
      </c>
      <c r="Q999" t="str">
        <f t="shared" si="108"/>
        <v>24108530VME</v>
      </c>
      <c r="R999" t="str">
        <f t="shared" si="109"/>
        <v>241085TDVME</v>
      </c>
      <c r="S999" t="str">
        <f t="shared" si="110"/>
        <v>200741085TDVME</v>
      </c>
      <c r="T999" t="str">
        <f t="shared" si="111"/>
        <v>0VME</v>
      </c>
    </row>
    <row r="1000" spans="3:20" x14ac:dyDescent="0.2">
      <c r="C1000">
        <v>2009</v>
      </c>
      <c r="D1000" t="s">
        <v>199</v>
      </c>
      <c r="E1000" t="s">
        <v>200</v>
      </c>
      <c r="F1000" t="s">
        <v>705</v>
      </c>
      <c r="G1000" s="1">
        <v>41085</v>
      </c>
      <c r="H1000" t="s">
        <v>204</v>
      </c>
      <c r="I1000">
        <v>34</v>
      </c>
      <c r="J1000">
        <v>6.85</v>
      </c>
      <c r="K1000">
        <v>125.27</v>
      </c>
      <c r="L1000" s="139">
        <v>0</v>
      </c>
      <c r="M1000">
        <v>0</v>
      </c>
      <c r="N1000">
        <f t="shared" si="105"/>
        <v>125.27</v>
      </c>
      <c r="O1000">
        <f t="shared" si="106"/>
        <v>858.09949999999992</v>
      </c>
      <c r="P1000" t="str">
        <f t="shared" si="107"/>
        <v>20094108530CME</v>
      </c>
      <c r="Q1000" t="str">
        <f t="shared" si="108"/>
        <v>24108530CME</v>
      </c>
      <c r="R1000" t="str">
        <f t="shared" si="109"/>
        <v>241085TDCME</v>
      </c>
      <c r="S1000" t="str">
        <f t="shared" si="110"/>
        <v>200941085TDCME</v>
      </c>
      <c r="T1000" t="str">
        <f t="shared" si="111"/>
        <v>0CME</v>
      </c>
    </row>
    <row r="1001" spans="3:20" x14ac:dyDescent="0.2">
      <c r="C1001">
        <v>2009</v>
      </c>
      <c r="D1001" t="s">
        <v>199</v>
      </c>
      <c r="E1001" t="s">
        <v>200</v>
      </c>
      <c r="F1001" t="s">
        <v>706</v>
      </c>
      <c r="G1001" s="1">
        <v>41085</v>
      </c>
      <c r="H1001" t="s">
        <v>202</v>
      </c>
      <c r="I1001">
        <v>34</v>
      </c>
      <c r="J1001">
        <v>6.94</v>
      </c>
      <c r="K1001">
        <v>0</v>
      </c>
      <c r="L1001" s="139">
        <v>1442.33</v>
      </c>
      <c r="M1001">
        <v>0</v>
      </c>
      <c r="N1001">
        <f t="shared" si="105"/>
        <v>1442.33</v>
      </c>
      <c r="O1001">
        <f t="shared" si="106"/>
        <v>10009.770200000001</v>
      </c>
      <c r="P1001" t="str">
        <f t="shared" si="107"/>
        <v>20094108530VME</v>
      </c>
      <c r="Q1001" t="str">
        <f t="shared" si="108"/>
        <v>24108530VME</v>
      </c>
      <c r="R1001" t="str">
        <f t="shared" si="109"/>
        <v>241085TDVME</v>
      </c>
      <c r="S1001" t="str">
        <f t="shared" si="110"/>
        <v>200941085TDVME</v>
      </c>
      <c r="T1001" t="str">
        <f t="shared" si="111"/>
        <v>0VME</v>
      </c>
    </row>
    <row r="1002" spans="3:20" x14ac:dyDescent="0.2">
      <c r="C1002">
        <v>2012</v>
      </c>
      <c r="D1002" t="s">
        <v>199</v>
      </c>
      <c r="E1002" t="s">
        <v>200</v>
      </c>
      <c r="F1002" t="s">
        <v>1070</v>
      </c>
      <c r="G1002" s="1">
        <v>41085</v>
      </c>
      <c r="H1002" t="s">
        <v>202</v>
      </c>
      <c r="I1002">
        <v>34</v>
      </c>
      <c r="J1002">
        <v>6.96</v>
      </c>
      <c r="K1002">
        <v>0</v>
      </c>
      <c r="L1002" s="139">
        <v>309.45999999999998</v>
      </c>
      <c r="M1002">
        <v>0</v>
      </c>
      <c r="N1002">
        <f t="shared" si="105"/>
        <v>309.45999999999998</v>
      </c>
      <c r="O1002">
        <f t="shared" si="106"/>
        <v>2153.8415999999997</v>
      </c>
      <c r="P1002" t="str">
        <f t="shared" si="107"/>
        <v>20124108530VME</v>
      </c>
      <c r="Q1002" t="str">
        <f t="shared" si="108"/>
        <v>24108530VME</v>
      </c>
      <c r="R1002" t="str">
        <f t="shared" si="109"/>
        <v>241085TDVME</v>
      </c>
      <c r="S1002" t="str">
        <f t="shared" si="110"/>
        <v>201241085TDVME</v>
      </c>
      <c r="T1002" t="str">
        <f t="shared" si="111"/>
        <v>0VME</v>
      </c>
    </row>
    <row r="1003" spans="3:20" x14ac:dyDescent="0.2">
      <c r="C1003">
        <v>2012</v>
      </c>
      <c r="D1003" t="s">
        <v>199</v>
      </c>
      <c r="E1003" t="s">
        <v>200</v>
      </c>
      <c r="F1003" t="s">
        <v>1071</v>
      </c>
      <c r="G1003" s="1">
        <v>41085</v>
      </c>
      <c r="H1003" t="s">
        <v>202</v>
      </c>
      <c r="I1003">
        <v>34</v>
      </c>
      <c r="J1003">
        <v>6.96</v>
      </c>
      <c r="K1003">
        <v>0</v>
      </c>
      <c r="L1003" s="139">
        <v>21.67</v>
      </c>
      <c r="M1003">
        <v>0</v>
      </c>
      <c r="N1003">
        <f t="shared" si="105"/>
        <v>21.67</v>
      </c>
      <c r="O1003">
        <f t="shared" si="106"/>
        <v>150.82320000000001</v>
      </c>
      <c r="P1003" t="str">
        <f t="shared" si="107"/>
        <v>20124108530VME</v>
      </c>
      <c r="Q1003" t="str">
        <f t="shared" si="108"/>
        <v>24108530VME</v>
      </c>
      <c r="R1003" t="str">
        <f t="shared" si="109"/>
        <v>241085TDVME</v>
      </c>
      <c r="S1003" t="str">
        <f t="shared" si="110"/>
        <v>201241085TDVME</v>
      </c>
      <c r="T1003" t="str">
        <f t="shared" si="111"/>
        <v>0VME</v>
      </c>
    </row>
    <row r="1004" spans="3:20" x14ac:dyDescent="0.2">
      <c r="C1004">
        <v>2012</v>
      </c>
      <c r="D1004" t="s">
        <v>199</v>
      </c>
      <c r="E1004" t="s">
        <v>200</v>
      </c>
      <c r="F1004" t="s">
        <v>1072</v>
      </c>
      <c r="G1004" s="1">
        <v>41085</v>
      </c>
      <c r="H1004" t="s">
        <v>204</v>
      </c>
      <c r="I1004">
        <v>34</v>
      </c>
      <c r="J1004">
        <v>6.86</v>
      </c>
      <c r="K1004">
        <v>50</v>
      </c>
      <c r="L1004" s="139">
        <v>0</v>
      </c>
      <c r="M1004">
        <v>0</v>
      </c>
      <c r="N1004">
        <f t="shared" si="105"/>
        <v>50</v>
      </c>
      <c r="O1004">
        <f t="shared" si="106"/>
        <v>343</v>
      </c>
      <c r="P1004" t="str">
        <f t="shared" si="107"/>
        <v>20124108530CME</v>
      </c>
      <c r="Q1004" t="str">
        <f t="shared" si="108"/>
        <v>24108530CME</v>
      </c>
      <c r="R1004" t="str">
        <f t="shared" si="109"/>
        <v>241085TDCME</v>
      </c>
      <c r="S1004" t="str">
        <f t="shared" si="110"/>
        <v>201241085TDCME</v>
      </c>
      <c r="T1004" t="str">
        <f t="shared" si="111"/>
        <v>0CME</v>
      </c>
    </row>
    <row r="1005" spans="3:20" x14ac:dyDescent="0.2">
      <c r="C1005">
        <v>2012</v>
      </c>
      <c r="D1005" t="s">
        <v>199</v>
      </c>
      <c r="E1005" t="s">
        <v>200</v>
      </c>
      <c r="F1005" t="s">
        <v>1073</v>
      </c>
      <c r="G1005" s="1">
        <v>41085</v>
      </c>
      <c r="H1005" t="s">
        <v>202</v>
      </c>
      <c r="I1005">
        <v>34</v>
      </c>
      <c r="J1005">
        <v>6.96</v>
      </c>
      <c r="K1005">
        <v>0</v>
      </c>
      <c r="L1005" s="139">
        <v>143.68</v>
      </c>
      <c r="M1005">
        <v>0</v>
      </c>
      <c r="N1005">
        <f t="shared" si="105"/>
        <v>143.68</v>
      </c>
      <c r="O1005">
        <f t="shared" si="106"/>
        <v>1000.0128000000001</v>
      </c>
      <c r="P1005" t="str">
        <f t="shared" si="107"/>
        <v>20124108530VME</v>
      </c>
      <c r="Q1005" t="str">
        <f t="shared" si="108"/>
        <v>24108530VME</v>
      </c>
      <c r="R1005" t="str">
        <f t="shared" si="109"/>
        <v>241085TDVME</v>
      </c>
      <c r="S1005" t="str">
        <f t="shared" si="110"/>
        <v>201241085TDVME</v>
      </c>
      <c r="T1005" t="str">
        <f t="shared" si="111"/>
        <v>0VME</v>
      </c>
    </row>
    <row r="1006" spans="3:20" x14ac:dyDescent="0.2">
      <c r="C1006">
        <v>2012</v>
      </c>
      <c r="D1006" t="s">
        <v>199</v>
      </c>
      <c r="E1006" t="s">
        <v>200</v>
      </c>
      <c r="F1006" t="s">
        <v>1074</v>
      </c>
      <c r="G1006" s="1">
        <v>41085</v>
      </c>
      <c r="H1006" t="s">
        <v>204</v>
      </c>
      <c r="I1006">
        <v>34</v>
      </c>
      <c r="J1006">
        <v>6.86</v>
      </c>
      <c r="K1006">
        <v>0.66</v>
      </c>
      <c r="L1006" s="139">
        <v>0</v>
      </c>
      <c r="M1006">
        <v>0</v>
      </c>
      <c r="N1006">
        <f t="shared" si="105"/>
        <v>0.66</v>
      </c>
      <c r="O1006">
        <f t="shared" si="106"/>
        <v>4.5276000000000005</v>
      </c>
      <c r="P1006" t="str">
        <f t="shared" si="107"/>
        <v>20124108530CME</v>
      </c>
      <c r="Q1006" t="str">
        <f t="shared" si="108"/>
        <v>24108530CME</v>
      </c>
      <c r="R1006" t="str">
        <f t="shared" si="109"/>
        <v>241085TDCME</v>
      </c>
      <c r="S1006" t="str">
        <f t="shared" si="110"/>
        <v>201241085TDCME</v>
      </c>
      <c r="T1006" t="str">
        <f t="shared" si="111"/>
        <v>0CME</v>
      </c>
    </row>
    <row r="1007" spans="3:20" x14ac:dyDescent="0.2">
      <c r="C1007">
        <v>2012</v>
      </c>
      <c r="D1007" t="s">
        <v>199</v>
      </c>
      <c r="E1007" t="s">
        <v>200</v>
      </c>
      <c r="F1007" t="s">
        <v>1075</v>
      </c>
      <c r="G1007" s="1">
        <v>41085</v>
      </c>
      <c r="H1007" t="s">
        <v>202</v>
      </c>
      <c r="I1007">
        <v>34</v>
      </c>
      <c r="J1007">
        <v>6.96</v>
      </c>
      <c r="K1007">
        <v>0</v>
      </c>
      <c r="L1007" s="139">
        <v>21.67</v>
      </c>
      <c r="M1007">
        <v>0</v>
      </c>
      <c r="N1007">
        <f t="shared" si="105"/>
        <v>21.67</v>
      </c>
      <c r="O1007">
        <f t="shared" si="106"/>
        <v>150.82320000000001</v>
      </c>
      <c r="P1007" t="str">
        <f t="shared" si="107"/>
        <v>20124108530VME</v>
      </c>
      <c r="Q1007" t="str">
        <f t="shared" si="108"/>
        <v>24108530VME</v>
      </c>
      <c r="R1007" t="str">
        <f t="shared" si="109"/>
        <v>241085TDVME</v>
      </c>
      <c r="S1007" t="str">
        <f t="shared" si="110"/>
        <v>201241085TDVME</v>
      </c>
      <c r="T1007" t="str">
        <f t="shared" si="111"/>
        <v>0VME</v>
      </c>
    </row>
    <row r="1008" spans="3:20" x14ac:dyDescent="0.2">
      <c r="C1008">
        <v>2012</v>
      </c>
      <c r="D1008" t="s">
        <v>199</v>
      </c>
      <c r="E1008" t="s">
        <v>200</v>
      </c>
      <c r="F1008" t="s">
        <v>1076</v>
      </c>
      <c r="G1008" s="1">
        <v>41085</v>
      </c>
      <c r="H1008" t="s">
        <v>204</v>
      </c>
      <c r="I1008">
        <v>34</v>
      </c>
      <c r="J1008">
        <v>6.86</v>
      </c>
      <c r="K1008">
        <v>360</v>
      </c>
      <c r="L1008" s="139">
        <v>0</v>
      </c>
      <c r="M1008">
        <v>0</v>
      </c>
      <c r="N1008">
        <f t="shared" si="105"/>
        <v>360</v>
      </c>
      <c r="O1008">
        <f t="shared" si="106"/>
        <v>2469.6</v>
      </c>
      <c r="P1008" t="str">
        <f t="shared" si="107"/>
        <v>20124108530CME</v>
      </c>
      <c r="Q1008" t="str">
        <f t="shared" si="108"/>
        <v>24108530CME</v>
      </c>
      <c r="R1008" t="str">
        <f t="shared" si="109"/>
        <v>241085TDCME</v>
      </c>
      <c r="S1008" t="str">
        <f t="shared" si="110"/>
        <v>201241085TDCME</v>
      </c>
      <c r="T1008" t="str">
        <f t="shared" si="111"/>
        <v>0CME</v>
      </c>
    </row>
    <row r="1009" spans="3:20" x14ac:dyDescent="0.2">
      <c r="C1009">
        <v>2012</v>
      </c>
      <c r="D1009" t="s">
        <v>199</v>
      </c>
      <c r="E1009" t="s">
        <v>200</v>
      </c>
      <c r="F1009" t="s">
        <v>1077</v>
      </c>
      <c r="G1009" s="1">
        <v>41085</v>
      </c>
      <c r="H1009" t="s">
        <v>202</v>
      </c>
      <c r="I1009">
        <v>34</v>
      </c>
      <c r="J1009">
        <v>6.96</v>
      </c>
      <c r="K1009">
        <v>0</v>
      </c>
      <c r="L1009" s="139">
        <v>21.67</v>
      </c>
      <c r="M1009">
        <v>0</v>
      </c>
      <c r="N1009">
        <f t="shared" si="105"/>
        <v>21.67</v>
      </c>
      <c r="O1009">
        <f t="shared" si="106"/>
        <v>150.82320000000001</v>
      </c>
      <c r="P1009" t="str">
        <f t="shared" si="107"/>
        <v>20124108530VME</v>
      </c>
      <c r="Q1009" t="str">
        <f t="shared" si="108"/>
        <v>24108530VME</v>
      </c>
      <c r="R1009" t="str">
        <f t="shared" si="109"/>
        <v>241085TDVME</v>
      </c>
      <c r="S1009" t="str">
        <f t="shared" si="110"/>
        <v>201241085TDVME</v>
      </c>
      <c r="T1009" t="str">
        <f t="shared" si="111"/>
        <v>0VME</v>
      </c>
    </row>
    <row r="1010" spans="3:20" x14ac:dyDescent="0.2">
      <c r="C1010">
        <v>2012</v>
      </c>
      <c r="D1010" t="s">
        <v>199</v>
      </c>
      <c r="E1010" t="s">
        <v>200</v>
      </c>
      <c r="F1010" t="s">
        <v>1078</v>
      </c>
      <c r="G1010" s="1">
        <v>41085</v>
      </c>
      <c r="H1010" t="s">
        <v>202</v>
      </c>
      <c r="I1010">
        <v>34</v>
      </c>
      <c r="J1010">
        <v>6.96</v>
      </c>
      <c r="K1010">
        <v>0</v>
      </c>
      <c r="L1010" s="139">
        <v>305.48</v>
      </c>
      <c r="M1010">
        <v>0</v>
      </c>
      <c r="N1010">
        <f t="shared" si="105"/>
        <v>305.48</v>
      </c>
      <c r="O1010">
        <f t="shared" si="106"/>
        <v>2126.1408000000001</v>
      </c>
      <c r="P1010" t="str">
        <f t="shared" si="107"/>
        <v>20124108530VME</v>
      </c>
      <c r="Q1010" t="str">
        <f t="shared" si="108"/>
        <v>24108530VME</v>
      </c>
      <c r="R1010" t="str">
        <f t="shared" si="109"/>
        <v>241085TDVME</v>
      </c>
      <c r="S1010" t="str">
        <f t="shared" si="110"/>
        <v>201241085TDVME</v>
      </c>
      <c r="T1010" t="str">
        <f t="shared" si="111"/>
        <v>0VME</v>
      </c>
    </row>
    <row r="1011" spans="3:20" x14ac:dyDescent="0.2">
      <c r="C1011">
        <v>2012</v>
      </c>
      <c r="D1011" t="s">
        <v>199</v>
      </c>
      <c r="E1011" t="s">
        <v>200</v>
      </c>
      <c r="F1011" t="s">
        <v>1079</v>
      </c>
      <c r="G1011" s="1">
        <v>41085</v>
      </c>
      <c r="H1011" t="s">
        <v>202</v>
      </c>
      <c r="I1011">
        <v>34</v>
      </c>
      <c r="J1011">
        <v>6.96</v>
      </c>
      <c r="K1011">
        <v>0</v>
      </c>
      <c r="L1011" s="139">
        <v>108.33</v>
      </c>
      <c r="M1011">
        <v>0</v>
      </c>
      <c r="N1011">
        <f t="shared" si="105"/>
        <v>108.33</v>
      </c>
      <c r="O1011">
        <f t="shared" si="106"/>
        <v>753.97680000000003</v>
      </c>
      <c r="P1011" t="str">
        <f t="shared" si="107"/>
        <v>20124108530VME</v>
      </c>
      <c r="Q1011" t="str">
        <f t="shared" si="108"/>
        <v>24108530VME</v>
      </c>
      <c r="R1011" t="str">
        <f t="shared" si="109"/>
        <v>241085TDVME</v>
      </c>
      <c r="S1011" t="str">
        <f t="shared" si="110"/>
        <v>201241085TDVME</v>
      </c>
      <c r="T1011" t="str">
        <f t="shared" si="111"/>
        <v>0VME</v>
      </c>
    </row>
    <row r="1012" spans="3:20" x14ac:dyDescent="0.2">
      <c r="C1012">
        <v>2012</v>
      </c>
      <c r="D1012" t="s">
        <v>199</v>
      </c>
      <c r="E1012" t="s">
        <v>200</v>
      </c>
      <c r="F1012" t="s">
        <v>1080</v>
      </c>
      <c r="G1012" s="1">
        <v>41085</v>
      </c>
      <c r="H1012" t="s">
        <v>202</v>
      </c>
      <c r="I1012">
        <v>34</v>
      </c>
      <c r="J1012">
        <v>6.96</v>
      </c>
      <c r="K1012">
        <v>0</v>
      </c>
      <c r="L1012" s="139">
        <v>21.67</v>
      </c>
      <c r="M1012">
        <v>0</v>
      </c>
      <c r="N1012">
        <f t="shared" si="105"/>
        <v>21.67</v>
      </c>
      <c r="O1012">
        <f t="shared" si="106"/>
        <v>150.82320000000001</v>
      </c>
      <c r="P1012" t="str">
        <f t="shared" si="107"/>
        <v>20124108530VME</v>
      </c>
      <c r="Q1012" t="str">
        <f t="shared" si="108"/>
        <v>24108530VME</v>
      </c>
      <c r="R1012" t="str">
        <f t="shared" si="109"/>
        <v>241085TDVME</v>
      </c>
      <c r="S1012" t="str">
        <f t="shared" si="110"/>
        <v>201241085TDVME</v>
      </c>
      <c r="T1012" t="str">
        <f t="shared" si="111"/>
        <v>0VME</v>
      </c>
    </row>
    <row r="1013" spans="3:20" x14ac:dyDescent="0.2">
      <c r="C1013">
        <v>2012</v>
      </c>
      <c r="D1013" t="s">
        <v>199</v>
      </c>
      <c r="E1013" t="s">
        <v>200</v>
      </c>
      <c r="F1013" t="s">
        <v>1081</v>
      </c>
      <c r="G1013" s="1">
        <v>41085</v>
      </c>
      <c r="H1013" t="s">
        <v>202</v>
      </c>
      <c r="I1013">
        <v>34</v>
      </c>
      <c r="J1013">
        <v>6.96</v>
      </c>
      <c r="K1013">
        <v>0</v>
      </c>
      <c r="L1013" s="139">
        <v>15.34</v>
      </c>
      <c r="M1013">
        <v>0</v>
      </c>
      <c r="N1013">
        <f t="shared" si="105"/>
        <v>15.34</v>
      </c>
      <c r="O1013">
        <f t="shared" si="106"/>
        <v>106.7664</v>
      </c>
      <c r="P1013" t="str">
        <f t="shared" si="107"/>
        <v>20124108530VME</v>
      </c>
      <c r="Q1013" t="str">
        <f t="shared" si="108"/>
        <v>24108530VME</v>
      </c>
      <c r="R1013" t="str">
        <f t="shared" si="109"/>
        <v>241085TDVME</v>
      </c>
      <c r="S1013" t="str">
        <f t="shared" si="110"/>
        <v>201241085TDVME</v>
      </c>
      <c r="T1013" t="str">
        <f t="shared" si="111"/>
        <v>0VME</v>
      </c>
    </row>
    <row r="1014" spans="3:20" x14ac:dyDescent="0.2">
      <c r="C1014">
        <v>2012</v>
      </c>
      <c r="D1014" t="s">
        <v>199</v>
      </c>
      <c r="E1014" t="s">
        <v>200</v>
      </c>
      <c r="F1014" t="s">
        <v>1082</v>
      </c>
      <c r="G1014" s="1">
        <v>41085</v>
      </c>
      <c r="H1014" t="s">
        <v>204</v>
      </c>
      <c r="I1014">
        <v>34</v>
      </c>
      <c r="J1014">
        <v>6.86</v>
      </c>
      <c r="K1014">
        <v>2.12</v>
      </c>
      <c r="L1014" s="139">
        <v>0</v>
      </c>
      <c r="M1014">
        <v>0</v>
      </c>
      <c r="N1014">
        <f t="shared" si="105"/>
        <v>2.12</v>
      </c>
      <c r="O1014">
        <f t="shared" si="106"/>
        <v>14.543200000000001</v>
      </c>
      <c r="P1014" t="str">
        <f t="shared" si="107"/>
        <v>20124108530CME</v>
      </c>
      <c r="Q1014" t="str">
        <f t="shared" si="108"/>
        <v>24108530CME</v>
      </c>
      <c r="R1014" t="str">
        <f t="shared" si="109"/>
        <v>241085TDCME</v>
      </c>
      <c r="S1014" t="str">
        <f t="shared" si="110"/>
        <v>201241085TDCME</v>
      </c>
      <c r="T1014" t="str">
        <f t="shared" si="111"/>
        <v>0CME</v>
      </c>
    </row>
    <row r="1015" spans="3:20" x14ac:dyDescent="0.2">
      <c r="C1015">
        <v>2012</v>
      </c>
      <c r="D1015" t="s">
        <v>199</v>
      </c>
      <c r="E1015" t="s">
        <v>200</v>
      </c>
      <c r="F1015" t="s">
        <v>1083</v>
      </c>
      <c r="G1015" s="1">
        <v>41085</v>
      </c>
      <c r="H1015" t="s">
        <v>202</v>
      </c>
      <c r="I1015">
        <v>34</v>
      </c>
      <c r="J1015">
        <v>6.96</v>
      </c>
      <c r="K1015">
        <v>0</v>
      </c>
      <c r="L1015" s="139">
        <v>36.11</v>
      </c>
      <c r="M1015">
        <v>0</v>
      </c>
      <c r="N1015">
        <f t="shared" si="105"/>
        <v>36.11</v>
      </c>
      <c r="O1015">
        <f t="shared" si="106"/>
        <v>251.32560000000001</v>
      </c>
      <c r="P1015" t="str">
        <f t="shared" si="107"/>
        <v>20124108530VME</v>
      </c>
      <c r="Q1015" t="str">
        <f t="shared" si="108"/>
        <v>24108530VME</v>
      </c>
      <c r="R1015" t="str">
        <f t="shared" si="109"/>
        <v>241085TDVME</v>
      </c>
      <c r="S1015" t="str">
        <f t="shared" si="110"/>
        <v>201241085TDVME</v>
      </c>
      <c r="T1015" t="str">
        <f t="shared" si="111"/>
        <v>0VME</v>
      </c>
    </row>
    <row r="1016" spans="3:20" x14ac:dyDescent="0.2">
      <c r="C1016">
        <v>2012</v>
      </c>
      <c r="D1016" t="s">
        <v>199</v>
      </c>
      <c r="E1016" t="s">
        <v>200</v>
      </c>
      <c r="F1016" t="s">
        <v>1084</v>
      </c>
      <c r="G1016" s="1">
        <v>41085</v>
      </c>
      <c r="H1016" t="s">
        <v>204</v>
      </c>
      <c r="I1016">
        <v>34</v>
      </c>
      <c r="J1016">
        <v>6.86</v>
      </c>
      <c r="K1016">
        <v>36.44</v>
      </c>
      <c r="L1016" s="139">
        <v>0</v>
      </c>
      <c r="M1016">
        <v>0</v>
      </c>
      <c r="N1016">
        <f t="shared" si="105"/>
        <v>36.44</v>
      </c>
      <c r="O1016">
        <f t="shared" si="106"/>
        <v>249.97839999999999</v>
      </c>
      <c r="P1016" t="str">
        <f t="shared" si="107"/>
        <v>20124108530CME</v>
      </c>
      <c r="Q1016" t="str">
        <f t="shared" si="108"/>
        <v>24108530CME</v>
      </c>
      <c r="R1016" t="str">
        <f t="shared" si="109"/>
        <v>241085TDCME</v>
      </c>
      <c r="S1016" t="str">
        <f t="shared" si="110"/>
        <v>201241085TDCME</v>
      </c>
      <c r="T1016" t="str">
        <f t="shared" si="111"/>
        <v>0CME</v>
      </c>
    </row>
    <row r="1017" spans="3:20" x14ac:dyDescent="0.2">
      <c r="C1017">
        <v>2012</v>
      </c>
      <c r="D1017" t="s">
        <v>199</v>
      </c>
      <c r="E1017" t="s">
        <v>200</v>
      </c>
      <c r="F1017" t="s">
        <v>1085</v>
      </c>
      <c r="G1017" s="1">
        <v>41085</v>
      </c>
      <c r="H1017" t="s">
        <v>202</v>
      </c>
      <c r="I1017">
        <v>34</v>
      </c>
      <c r="J1017">
        <v>6.96</v>
      </c>
      <c r="K1017">
        <v>0</v>
      </c>
      <c r="L1017" s="139">
        <v>21.67</v>
      </c>
      <c r="M1017">
        <v>0</v>
      </c>
      <c r="N1017">
        <f t="shared" si="105"/>
        <v>21.67</v>
      </c>
      <c r="O1017">
        <f t="shared" si="106"/>
        <v>150.82320000000001</v>
      </c>
      <c r="P1017" t="str">
        <f t="shared" si="107"/>
        <v>20124108530VME</v>
      </c>
      <c r="Q1017" t="str">
        <f t="shared" si="108"/>
        <v>24108530VME</v>
      </c>
      <c r="R1017" t="str">
        <f t="shared" si="109"/>
        <v>241085TDVME</v>
      </c>
      <c r="S1017" t="str">
        <f t="shared" si="110"/>
        <v>201241085TDVME</v>
      </c>
      <c r="T1017" t="str">
        <f t="shared" si="111"/>
        <v>0VME</v>
      </c>
    </row>
    <row r="1018" spans="3:20" x14ac:dyDescent="0.2">
      <c r="C1018">
        <v>2012</v>
      </c>
      <c r="D1018" t="s">
        <v>199</v>
      </c>
      <c r="E1018" t="s">
        <v>200</v>
      </c>
      <c r="F1018" t="s">
        <v>1086</v>
      </c>
      <c r="G1018" s="1">
        <v>41085</v>
      </c>
      <c r="H1018" t="s">
        <v>202</v>
      </c>
      <c r="I1018">
        <v>34</v>
      </c>
      <c r="J1018">
        <v>6.96</v>
      </c>
      <c r="K1018">
        <v>0</v>
      </c>
      <c r="L1018" s="139">
        <v>412.62</v>
      </c>
      <c r="M1018">
        <v>0</v>
      </c>
      <c r="N1018">
        <f t="shared" si="105"/>
        <v>412.62</v>
      </c>
      <c r="O1018">
        <f t="shared" si="106"/>
        <v>2871.8352</v>
      </c>
      <c r="P1018" t="str">
        <f t="shared" si="107"/>
        <v>20124108530VME</v>
      </c>
      <c r="Q1018" t="str">
        <f t="shared" si="108"/>
        <v>24108530VME</v>
      </c>
      <c r="R1018" t="str">
        <f t="shared" si="109"/>
        <v>241085TDVME</v>
      </c>
      <c r="S1018" t="str">
        <f t="shared" si="110"/>
        <v>201241085TDVME</v>
      </c>
      <c r="T1018" t="str">
        <f t="shared" si="111"/>
        <v>0VME</v>
      </c>
    </row>
    <row r="1019" spans="3:20" x14ac:dyDescent="0.2">
      <c r="C1019">
        <v>2012</v>
      </c>
      <c r="D1019" t="s">
        <v>199</v>
      </c>
      <c r="E1019" t="s">
        <v>200</v>
      </c>
      <c r="F1019" t="s">
        <v>1087</v>
      </c>
      <c r="G1019" s="1">
        <v>41085</v>
      </c>
      <c r="H1019" t="s">
        <v>202</v>
      </c>
      <c r="I1019">
        <v>34</v>
      </c>
      <c r="J1019">
        <v>6.96</v>
      </c>
      <c r="K1019">
        <v>0</v>
      </c>
      <c r="L1019" s="139">
        <v>488.51</v>
      </c>
      <c r="M1019">
        <v>0</v>
      </c>
      <c r="N1019">
        <f t="shared" si="105"/>
        <v>488.51</v>
      </c>
      <c r="O1019">
        <f t="shared" si="106"/>
        <v>3400.0295999999998</v>
      </c>
      <c r="P1019" t="str">
        <f t="shared" si="107"/>
        <v>20124108530VME</v>
      </c>
      <c r="Q1019" t="str">
        <f t="shared" si="108"/>
        <v>24108530VME</v>
      </c>
      <c r="R1019" t="str">
        <f t="shared" si="109"/>
        <v>241085TDVME</v>
      </c>
      <c r="S1019" t="str">
        <f t="shared" si="110"/>
        <v>201241085TDVME</v>
      </c>
      <c r="T1019" t="str">
        <f t="shared" si="111"/>
        <v>0VME</v>
      </c>
    </row>
    <row r="1020" spans="3:20" x14ac:dyDescent="0.2">
      <c r="C1020">
        <v>3001</v>
      </c>
      <c r="D1020" t="s">
        <v>199</v>
      </c>
      <c r="E1020" t="s">
        <v>200</v>
      </c>
      <c r="F1020" t="s">
        <v>201</v>
      </c>
      <c r="G1020" s="1">
        <v>41085</v>
      </c>
      <c r="H1020" t="s">
        <v>204</v>
      </c>
      <c r="I1020">
        <v>34</v>
      </c>
      <c r="J1020">
        <v>6.87</v>
      </c>
      <c r="K1020">
        <v>19941.36</v>
      </c>
      <c r="L1020" s="139">
        <v>0</v>
      </c>
      <c r="M1020">
        <v>0</v>
      </c>
      <c r="N1020">
        <f t="shared" si="105"/>
        <v>19941.36</v>
      </c>
      <c r="O1020">
        <f t="shared" si="106"/>
        <v>136997.14320000002</v>
      </c>
      <c r="P1020" t="str">
        <f t="shared" si="107"/>
        <v>30014108530CME</v>
      </c>
      <c r="Q1020" t="str">
        <f t="shared" si="108"/>
        <v>34108530CME</v>
      </c>
      <c r="R1020" t="str">
        <f t="shared" si="109"/>
        <v>341085TDCME</v>
      </c>
      <c r="S1020" t="str">
        <f t="shared" si="110"/>
        <v>300141085TDCME</v>
      </c>
      <c r="T1020" t="str">
        <f t="shared" si="111"/>
        <v>0CME</v>
      </c>
    </row>
    <row r="1021" spans="3:20" x14ac:dyDescent="0.2">
      <c r="C1021">
        <v>3001</v>
      </c>
      <c r="D1021" t="s">
        <v>199</v>
      </c>
      <c r="E1021" t="s">
        <v>200</v>
      </c>
      <c r="F1021" t="s">
        <v>225</v>
      </c>
      <c r="G1021" s="1">
        <v>41085</v>
      </c>
      <c r="H1021" t="s">
        <v>202</v>
      </c>
      <c r="I1021">
        <v>34</v>
      </c>
      <c r="J1021">
        <v>6.97</v>
      </c>
      <c r="K1021">
        <v>0</v>
      </c>
      <c r="L1021" s="139">
        <v>26317.62</v>
      </c>
      <c r="M1021">
        <v>0</v>
      </c>
      <c r="N1021">
        <f t="shared" si="105"/>
        <v>26317.62</v>
      </c>
      <c r="O1021">
        <f t="shared" si="106"/>
        <v>183433.81139999998</v>
      </c>
      <c r="P1021" t="str">
        <f t="shared" si="107"/>
        <v>30014108530VME</v>
      </c>
      <c r="Q1021" t="str">
        <f t="shared" si="108"/>
        <v>34108530VME</v>
      </c>
      <c r="R1021" t="str">
        <f t="shared" si="109"/>
        <v>341085TDVME</v>
      </c>
      <c r="S1021" t="str">
        <f t="shared" si="110"/>
        <v>300141085TDVME</v>
      </c>
      <c r="T1021" t="str">
        <f t="shared" si="111"/>
        <v>0VME</v>
      </c>
    </row>
    <row r="1022" spans="3:20" x14ac:dyDescent="0.2">
      <c r="C1022">
        <v>3001</v>
      </c>
      <c r="D1022" t="s">
        <v>199</v>
      </c>
      <c r="E1022" t="s">
        <v>226</v>
      </c>
      <c r="F1022" t="s">
        <v>214</v>
      </c>
      <c r="G1022" s="1">
        <v>41085</v>
      </c>
      <c r="H1022" t="s">
        <v>204</v>
      </c>
      <c r="I1022">
        <v>34</v>
      </c>
      <c r="J1022">
        <v>6.93</v>
      </c>
      <c r="K1022">
        <v>1000</v>
      </c>
      <c r="L1022" s="139">
        <v>0</v>
      </c>
      <c r="M1022">
        <v>0</v>
      </c>
      <c r="N1022">
        <f t="shared" si="105"/>
        <v>1000</v>
      </c>
      <c r="O1022">
        <f t="shared" si="106"/>
        <v>6930</v>
      </c>
      <c r="P1022" t="str">
        <f t="shared" si="107"/>
        <v>30014108531CME</v>
      </c>
      <c r="Q1022" t="str">
        <f t="shared" si="108"/>
        <v>34108531CME</v>
      </c>
      <c r="R1022" t="str">
        <f t="shared" si="109"/>
        <v>341085TDCME</v>
      </c>
      <c r="S1022" t="str">
        <f t="shared" si="110"/>
        <v>300141085TDCME</v>
      </c>
      <c r="T1022" t="str">
        <f t="shared" si="111"/>
        <v>0CME</v>
      </c>
    </row>
    <row r="1023" spans="3:20" x14ac:dyDescent="0.2">
      <c r="C1023">
        <v>3001</v>
      </c>
      <c r="D1023" t="s">
        <v>199</v>
      </c>
      <c r="E1023" t="s">
        <v>200</v>
      </c>
      <c r="F1023" t="s">
        <v>235</v>
      </c>
      <c r="G1023" s="1">
        <v>41085</v>
      </c>
      <c r="H1023" t="s">
        <v>202</v>
      </c>
      <c r="I1023">
        <v>34</v>
      </c>
      <c r="J1023">
        <v>6.97</v>
      </c>
      <c r="K1023">
        <v>0</v>
      </c>
      <c r="L1023" s="139">
        <v>2227.33</v>
      </c>
      <c r="M1023">
        <v>0</v>
      </c>
      <c r="N1023">
        <f t="shared" si="105"/>
        <v>2227.33</v>
      </c>
      <c r="O1023">
        <f t="shared" si="106"/>
        <v>15524.490099999999</v>
      </c>
      <c r="P1023" t="str">
        <f t="shared" si="107"/>
        <v>30014108530VME</v>
      </c>
      <c r="Q1023" t="str">
        <f t="shared" si="108"/>
        <v>34108530VME</v>
      </c>
      <c r="R1023" t="str">
        <f t="shared" si="109"/>
        <v>341085TDVME</v>
      </c>
      <c r="S1023" t="str">
        <f t="shared" si="110"/>
        <v>300141085TDVME</v>
      </c>
      <c r="T1023" t="str">
        <f t="shared" si="111"/>
        <v>0VME</v>
      </c>
    </row>
    <row r="1024" spans="3:20" x14ac:dyDescent="0.2">
      <c r="C1024">
        <v>3002</v>
      </c>
      <c r="D1024" t="s">
        <v>199</v>
      </c>
      <c r="E1024" t="s">
        <v>200</v>
      </c>
      <c r="F1024" t="s">
        <v>631</v>
      </c>
      <c r="G1024" s="1">
        <v>41085</v>
      </c>
      <c r="H1024" t="s">
        <v>204</v>
      </c>
      <c r="I1024">
        <v>34</v>
      </c>
      <c r="J1024">
        <v>6.87</v>
      </c>
      <c r="K1024">
        <v>13777.16</v>
      </c>
      <c r="L1024" s="139">
        <v>0</v>
      </c>
      <c r="M1024">
        <v>0</v>
      </c>
      <c r="N1024">
        <f t="shared" si="105"/>
        <v>13777.16</v>
      </c>
      <c r="O1024">
        <f t="shared" si="106"/>
        <v>94649.089200000002</v>
      </c>
      <c r="P1024" t="str">
        <f t="shared" si="107"/>
        <v>30024108530CME</v>
      </c>
      <c r="Q1024" t="str">
        <f t="shared" si="108"/>
        <v>34108530CME</v>
      </c>
      <c r="R1024" t="str">
        <f t="shared" si="109"/>
        <v>341085TDCME</v>
      </c>
      <c r="S1024" t="str">
        <f t="shared" si="110"/>
        <v>300241085TDCME</v>
      </c>
      <c r="T1024" t="str">
        <f t="shared" si="111"/>
        <v>0CME</v>
      </c>
    </row>
    <row r="1025" spans="3:20" x14ac:dyDescent="0.2">
      <c r="C1025">
        <v>3002</v>
      </c>
      <c r="D1025" t="s">
        <v>199</v>
      </c>
      <c r="E1025" t="s">
        <v>200</v>
      </c>
      <c r="F1025" t="s">
        <v>632</v>
      </c>
      <c r="G1025" s="1">
        <v>41085</v>
      </c>
      <c r="H1025" t="s">
        <v>202</v>
      </c>
      <c r="I1025">
        <v>34</v>
      </c>
      <c r="J1025">
        <v>6.97</v>
      </c>
      <c r="K1025">
        <v>0</v>
      </c>
      <c r="L1025" s="139">
        <v>29832.48</v>
      </c>
      <c r="M1025">
        <v>0</v>
      </c>
      <c r="N1025">
        <f t="shared" si="105"/>
        <v>29832.48</v>
      </c>
      <c r="O1025">
        <f t="shared" si="106"/>
        <v>207932.38559999998</v>
      </c>
      <c r="P1025" t="str">
        <f t="shared" si="107"/>
        <v>30024108530VME</v>
      </c>
      <c r="Q1025" t="str">
        <f t="shared" si="108"/>
        <v>34108530VME</v>
      </c>
      <c r="R1025" t="str">
        <f t="shared" si="109"/>
        <v>341085TDVME</v>
      </c>
      <c r="S1025" t="str">
        <f t="shared" si="110"/>
        <v>300241085TDVME</v>
      </c>
      <c r="T1025" t="str">
        <f t="shared" si="111"/>
        <v>0VME</v>
      </c>
    </row>
    <row r="1026" spans="3:20" x14ac:dyDescent="0.2">
      <c r="C1026">
        <v>3002</v>
      </c>
      <c r="D1026" t="s">
        <v>199</v>
      </c>
      <c r="E1026" t="s">
        <v>227</v>
      </c>
      <c r="F1026" t="s">
        <v>630</v>
      </c>
      <c r="G1026" s="1">
        <v>41085</v>
      </c>
      <c r="H1026" t="s">
        <v>204</v>
      </c>
      <c r="I1026">
        <v>34</v>
      </c>
      <c r="J1026">
        <v>6.96</v>
      </c>
      <c r="K1026">
        <v>100000</v>
      </c>
      <c r="L1026" s="139">
        <v>0</v>
      </c>
      <c r="M1026">
        <v>1014</v>
      </c>
      <c r="N1026">
        <f t="shared" si="105"/>
        <v>100000</v>
      </c>
      <c r="O1026">
        <f t="shared" si="106"/>
        <v>696000</v>
      </c>
      <c r="P1026" t="str">
        <f t="shared" si="107"/>
        <v>30024108532CME</v>
      </c>
      <c r="Q1026" t="str">
        <f t="shared" si="108"/>
        <v>34108532CME</v>
      </c>
      <c r="R1026" t="str">
        <f t="shared" si="109"/>
        <v>341085TDCME</v>
      </c>
      <c r="S1026" t="str">
        <f t="shared" si="110"/>
        <v>300241085TDCME</v>
      </c>
      <c r="T1026" t="str">
        <f t="shared" si="111"/>
        <v>1014CME</v>
      </c>
    </row>
    <row r="1027" spans="3:20" x14ac:dyDescent="0.2">
      <c r="C1027">
        <v>3003</v>
      </c>
      <c r="D1027" t="s">
        <v>199</v>
      </c>
      <c r="E1027" t="s">
        <v>200</v>
      </c>
      <c r="F1027" t="s">
        <v>631</v>
      </c>
      <c r="G1027" s="1">
        <v>41085</v>
      </c>
      <c r="H1027" t="s">
        <v>204</v>
      </c>
      <c r="I1027">
        <v>34</v>
      </c>
      <c r="J1027">
        <v>6.86</v>
      </c>
      <c r="K1027">
        <v>9635.91</v>
      </c>
      <c r="L1027" s="139">
        <v>0</v>
      </c>
      <c r="M1027">
        <v>0</v>
      </c>
      <c r="N1027">
        <f t="shared" si="105"/>
        <v>9635.91</v>
      </c>
      <c r="O1027">
        <f t="shared" si="106"/>
        <v>66102.342600000004</v>
      </c>
      <c r="P1027" t="str">
        <f t="shared" si="107"/>
        <v>30034108530CME</v>
      </c>
      <c r="Q1027" t="str">
        <f t="shared" si="108"/>
        <v>34108530CME</v>
      </c>
      <c r="R1027" t="str">
        <f t="shared" si="109"/>
        <v>341085TDCME</v>
      </c>
      <c r="S1027" t="str">
        <f t="shared" si="110"/>
        <v>300341085TDCME</v>
      </c>
      <c r="T1027" t="str">
        <f t="shared" si="111"/>
        <v>0CME</v>
      </c>
    </row>
    <row r="1028" spans="3:20" x14ac:dyDescent="0.2">
      <c r="C1028">
        <v>3003</v>
      </c>
      <c r="D1028" t="s">
        <v>199</v>
      </c>
      <c r="E1028" t="s">
        <v>200</v>
      </c>
      <c r="F1028" t="s">
        <v>632</v>
      </c>
      <c r="G1028" s="1">
        <v>41085</v>
      </c>
      <c r="H1028" t="s">
        <v>202</v>
      </c>
      <c r="I1028">
        <v>34</v>
      </c>
      <c r="J1028">
        <v>6.96</v>
      </c>
      <c r="K1028">
        <v>0</v>
      </c>
      <c r="L1028" s="139">
        <v>19484.98</v>
      </c>
      <c r="M1028">
        <v>0</v>
      </c>
      <c r="N1028">
        <f t="shared" si="105"/>
        <v>19484.98</v>
      </c>
      <c r="O1028">
        <f t="shared" si="106"/>
        <v>135615.4608</v>
      </c>
      <c r="P1028" t="str">
        <f t="shared" si="107"/>
        <v>30034108530VME</v>
      </c>
      <c r="Q1028" t="str">
        <f t="shared" si="108"/>
        <v>34108530VME</v>
      </c>
      <c r="R1028" t="str">
        <f t="shared" si="109"/>
        <v>341085TDVME</v>
      </c>
      <c r="S1028" t="str">
        <f t="shared" si="110"/>
        <v>300341085TDVME</v>
      </c>
      <c r="T1028" t="str">
        <f t="shared" si="111"/>
        <v>0VME</v>
      </c>
    </row>
    <row r="1029" spans="3:20" x14ac:dyDescent="0.2">
      <c r="C1029">
        <v>3004</v>
      </c>
      <c r="D1029" t="s">
        <v>199</v>
      </c>
      <c r="E1029" t="s">
        <v>200</v>
      </c>
      <c r="F1029" t="s">
        <v>631</v>
      </c>
      <c r="G1029" s="1">
        <v>41085</v>
      </c>
      <c r="H1029" t="s">
        <v>204</v>
      </c>
      <c r="I1029">
        <v>34</v>
      </c>
      <c r="J1029">
        <v>6.85</v>
      </c>
      <c r="K1029">
        <v>10800.69</v>
      </c>
      <c r="L1029" s="139">
        <v>0</v>
      </c>
      <c r="M1029">
        <v>0</v>
      </c>
      <c r="N1029">
        <f t="shared" si="105"/>
        <v>10800.69</v>
      </c>
      <c r="O1029">
        <f t="shared" si="106"/>
        <v>73984.726500000004</v>
      </c>
      <c r="P1029" t="str">
        <f t="shared" si="107"/>
        <v>30044108530CME</v>
      </c>
      <c r="Q1029" t="str">
        <f t="shared" si="108"/>
        <v>34108530CME</v>
      </c>
      <c r="R1029" t="str">
        <f t="shared" si="109"/>
        <v>341085TDCME</v>
      </c>
      <c r="S1029" t="str">
        <f t="shared" si="110"/>
        <v>300441085TDCME</v>
      </c>
      <c r="T1029" t="str">
        <f t="shared" si="111"/>
        <v>0CME</v>
      </c>
    </row>
    <row r="1030" spans="3:20" x14ac:dyDescent="0.2">
      <c r="C1030">
        <v>3004</v>
      </c>
      <c r="D1030" t="s">
        <v>199</v>
      </c>
      <c r="E1030" t="s">
        <v>200</v>
      </c>
      <c r="F1030" t="s">
        <v>632</v>
      </c>
      <c r="G1030" s="1">
        <v>41085</v>
      </c>
      <c r="H1030" t="s">
        <v>202</v>
      </c>
      <c r="I1030">
        <v>34</v>
      </c>
      <c r="J1030">
        <v>6.97</v>
      </c>
      <c r="K1030">
        <v>0</v>
      </c>
      <c r="L1030" s="139">
        <v>7914.82</v>
      </c>
      <c r="M1030">
        <v>0</v>
      </c>
      <c r="N1030">
        <f t="shared" si="105"/>
        <v>7914.82</v>
      </c>
      <c r="O1030">
        <f t="shared" si="106"/>
        <v>55166.295399999995</v>
      </c>
      <c r="P1030" t="str">
        <f t="shared" si="107"/>
        <v>30044108530VME</v>
      </c>
      <c r="Q1030" t="str">
        <f t="shared" si="108"/>
        <v>34108530VME</v>
      </c>
      <c r="R1030" t="str">
        <f t="shared" si="109"/>
        <v>341085TDVME</v>
      </c>
      <c r="S1030" t="str">
        <f t="shared" si="110"/>
        <v>300441085TDVME</v>
      </c>
      <c r="T1030" t="str">
        <f t="shared" si="111"/>
        <v>0VME</v>
      </c>
    </row>
    <row r="1031" spans="3:20" x14ac:dyDescent="0.2">
      <c r="C1031">
        <v>3005</v>
      </c>
      <c r="D1031" t="s">
        <v>199</v>
      </c>
      <c r="E1031" t="s">
        <v>200</v>
      </c>
      <c r="F1031" t="s">
        <v>628</v>
      </c>
      <c r="G1031" s="1">
        <v>41085</v>
      </c>
      <c r="H1031" t="s">
        <v>204</v>
      </c>
      <c r="I1031">
        <v>34</v>
      </c>
      <c r="J1031">
        <v>6.85</v>
      </c>
      <c r="K1031">
        <v>4113.3100000000004</v>
      </c>
      <c r="L1031" s="139">
        <v>0</v>
      </c>
      <c r="M1031">
        <v>0</v>
      </c>
      <c r="N1031">
        <f t="shared" si="105"/>
        <v>4113.3100000000004</v>
      </c>
      <c r="O1031">
        <f t="shared" si="106"/>
        <v>28176.173500000001</v>
      </c>
      <c r="P1031" t="str">
        <f t="shared" si="107"/>
        <v>30054108530CME</v>
      </c>
      <c r="Q1031" t="str">
        <f t="shared" si="108"/>
        <v>34108530CME</v>
      </c>
      <c r="R1031" t="str">
        <f t="shared" si="109"/>
        <v>341085TDCME</v>
      </c>
      <c r="S1031" t="str">
        <f t="shared" si="110"/>
        <v>300541085TDCME</v>
      </c>
      <c r="T1031" t="str">
        <f t="shared" si="111"/>
        <v>0CME</v>
      </c>
    </row>
    <row r="1032" spans="3:20" x14ac:dyDescent="0.2">
      <c r="C1032">
        <v>3005</v>
      </c>
      <c r="D1032" t="s">
        <v>199</v>
      </c>
      <c r="E1032" t="s">
        <v>200</v>
      </c>
      <c r="F1032" t="s">
        <v>629</v>
      </c>
      <c r="G1032" s="1">
        <v>41085</v>
      </c>
      <c r="H1032" t="s">
        <v>202</v>
      </c>
      <c r="I1032">
        <v>34</v>
      </c>
      <c r="J1032">
        <v>6.97</v>
      </c>
      <c r="K1032">
        <v>0</v>
      </c>
      <c r="L1032" s="139">
        <v>5557.1</v>
      </c>
      <c r="M1032">
        <v>0</v>
      </c>
      <c r="N1032">
        <f t="shared" ref="N1032:N1095" si="112">+L1032+K1032</f>
        <v>5557.1</v>
      </c>
      <c r="O1032">
        <f t="shared" ref="O1032:O1095" si="113">+N1032*J1032</f>
        <v>38732.987000000001</v>
      </c>
      <c r="P1032" t="str">
        <f t="shared" ref="P1032:P1095" si="114">+C1032&amp;G1032&amp;E1032&amp;H1032</f>
        <v>30054108530VME</v>
      </c>
      <c r="Q1032" t="str">
        <f t="shared" ref="Q1032:Q1095" si="115">IF(C1032=10001,"4"&amp;G1032&amp;E1032&amp;H1032,LEFT(C1032,1)&amp;G1032&amp;E1032&amp;H1032)</f>
        <v>34108530VME</v>
      </c>
      <c r="R1032" t="str">
        <f t="shared" ref="R1032:R1095" si="116">+LEFT(C1032,1)&amp;G1032&amp;IF(OR(E1032="30",E1032="31",E1032="32"),"TD","")&amp;H1032</f>
        <v>341085TDVME</v>
      </c>
      <c r="S1032" t="str">
        <f t="shared" ref="S1032:S1095" si="117">C1032&amp;G1032&amp;IF(OR(E1032="30",E1032="31",E1032="32"),"TD","")&amp;H1032</f>
        <v>300541085TDVME</v>
      </c>
      <c r="T1032" t="str">
        <f t="shared" ref="T1032:T1095" si="118">M1032&amp;H1032</f>
        <v>0VME</v>
      </c>
    </row>
    <row r="1033" spans="3:20" x14ac:dyDescent="0.2">
      <c r="C1033">
        <v>3006</v>
      </c>
      <c r="D1033" t="s">
        <v>199</v>
      </c>
      <c r="E1033" t="s">
        <v>200</v>
      </c>
      <c r="F1033" t="s">
        <v>707</v>
      </c>
      <c r="G1033" s="1">
        <v>41085</v>
      </c>
      <c r="H1033" t="s">
        <v>204</v>
      </c>
      <c r="I1033">
        <v>34</v>
      </c>
      <c r="J1033">
        <v>6.9</v>
      </c>
      <c r="K1033">
        <v>10011.42</v>
      </c>
      <c r="L1033" s="139">
        <v>0</v>
      </c>
      <c r="M1033">
        <v>0</v>
      </c>
      <c r="N1033">
        <f t="shared" si="112"/>
        <v>10011.42</v>
      </c>
      <c r="O1033">
        <f t="shared" si="113"/>
        <v>69078.79800000001</v>
      </c>
      <c r="P1033" t="str">
        <f t="shared" si="114"/>
        <v>30064108530CME</v>
      </c>
      <c r="Q1033" t="str">
        <f t="shared" si="115"/>
        <v>34108530CME</v>
      </c>
      <c r="R1033" t="str">
        <f t="shared" si="116"/>
        <v>341085TDCME</v>
      </c>
      <c r="S1033" t="str">
        <f t="shared" si="117"/>
        <v>300641085TDCME</v>
      </c>
      <c r="T1033" t="str">
        <f t="shared" si="118"/>
        <v>0CME</v>
      </c>
    </row>
    <row r="1034" spans="3:20" x14ac:dyDescent="0.2">
      <c r="C1034">
        <v>3006</v>
      </c>
      <c r="D1034" t="s">
        <v>199</v>
      </c>
      <c r="E1034" t="s">
        <v>200</v>
      </c>
      <c r="F1034" t="s">
        <v>708</v>
      </c>
      <c r="G1034" s="1">
        <v>41085</v>
      </c>
      <c r="H1034" t="s">
        <v>202</v>
      </c>
      <c r="I1034">
        <v>34</v>
      </c>
      <c r="J1034">
        <v>6.96</v>
      </c>
      <c r="K1034">
        <v>0</v>
      </c>
      <c r="L1034" s="139">
        <v>8787.36</v>
      </c>
      <c r="M1034">
        <v>0</v>
      </c>
      <c r="N1034">
        <f t="shared" si="112"/>
        <v>8787.36</v>
      </c>
      <c r="O1034">
        <f t="shared" si="113"/>
        <v>61160.025600000001</v>
      </c>
      <c r="P1034" t="str">
        <f t="shared" si="114"/>
        <v>30064108530VME</v>
      </c>
      <c r="Q1034" t="str">
        <f t="shared" si="115"/>
        <v>34108530VME</v>
      </c>
      <c r="R1034" t="str">
        <f t="shared" si="116"/>
        <v>341085TDVME</v>
      </c>
      <c r="S1034" t="str">
        <f t="shared" si="117"/>
        <v>300641085TDVME</v>
      </c>
      <c r="T1034" t="str">
        <f t="shared" si="118"/>
        <v>0VME</v>
      </c>
    </row>
    <row r="1035" spans="3:20" x14ac:dyDescent="0.2">
      <c r="C1035">
        <v>3007</v>
      </c>
      <c r="D1035" t="s">
        <v>199</v>
      </c>
      <c r="E1035" t="s">
        <v>200</v>
      </c>
      <c r="F1035" t="s">
        <v>709</v>
      </c>
      <c r="G1035" s="1">
        <v>41085</v>
      </c>
      <c r="H1035" t="s">
        <v>204</v>
      </c>
      <c r="I1035">
        <v>34</v>
      </c>
      <c r="J1035">
        <v>6.86</v>
      </c>
      <c r="K1035">
        <v>765.51</v>
      </c>
      <c r="L1035" s="139">
        <v>0</v>
      </c>
      <c r="M1035">
        <v>0</v>
      </c>
      <c r="N1035">
        <f t="shared" si="112"/>
        <v>765.51</v>
      </c>
      <c r="O1035">
        <f t="shared" si="113"/>
        <v>5251.3986000000004</v>
      </c>
      <c r="P1035" t="str">
        <f t="shared" si="114"/>
        <v>30074108530CME</v>
      </c>
      <c r="Q1035" t="str">
        <f t="shared" si="115"/>
        <v>34108530CME</v>
      </c>
      <c r="R1035" t="str">
        <f t="shared" si="116"/>
        <v>341085TDCME</v>
      </c>
      <c r="S1035" t="str">
        <f t="shared" si="117"/>
        <v>300741085TDCME</v>
      </c>
      <c r="T1035" t="str">
        <f t="shared" si="118"/>
        <v>0CME</v>
      </c>
    </row>
    <row r="1036" spans="3:20" x14ac:dyDescent="0.2">
      <c r="C1036">
        <v>3007</v>
      </c>
      <c r="D1036" t="s">
        <v>199</v>
      </c>
      <c r="E1036" t="s">
        <v>200</v>
      </c>
      <c r="F1036" t="s">
        <v>710</v>
      </c>
      <c r="G1036" s="1">
        <v>41085</v>
      </c>
      <c r="H1036" t="s">
        <v>202</v>
      </c>
      <c r="I1036">
        <v>34</v>
      </c>
      <c r="J1036">
        <v>6.97</v>
      </c>
      <c r="K1036">
        <v>0</v>
      </c>
      <c r="L1036" s="139">
        <v>2325.81</v>
      </c>
      <c r="M1036">
        <v>0</v>
      </c>
      <c r="N1036">
        <f t="shared" si="112"/>
        <v>2325.81</v>
      </c>
      <c r="O1036">
        <f t="shared" si="113"/>
        <v>16210.895699999999</v>
      </c>
      <c r="P1036" t="str">
        <f t="shared" si="114"/>
        <v>30074108530VME</v>
      </c>
      <c r="Q1036" t="str">
        <f t="shared" si="115"/>
        <v>34108530VME</v>
      </c>
      <c r="R1036" t="str">
        <f t="shared" si="116"/>
        <v>341085TDVME</v>
      </c>
      <c r="S1036" t="str">
        <f t="shared" si="117"/>
        <v>300741085TDVME</v>
      </c>
      <c r="T1036" t="str">
        <f t="shared" si="118"/>
        <v>0VME</v>
      </c>
    </row>
    <row r="1037" spans="3:20" x14ac:dyDescent="0.2">
      <c r="C1037">
        <v>3010</v>
      </c>
      <c r="D1037" t="s">
        <v>199</v>
      </c>
      <c r="E1037" t="s">
        <v>200</v>
      </c>
      <c r="F1037" t="s">
        <v>628</v>
      </c>
      <c r="G1037" s="1">
        <v>41085</v>
      </c>
      <c r="H1037" t="s">
        <v>204</v>
      </c>
      <c r="I1037">
        <v>34</v>
      </c>
      <c r="J1037">
        <v>6.85</v>
      </c>
      <c r="K1037">
        <v>8659.2900000000009</v>
      </c>
      <c r="L1037" s="139">
        <v>0</v>
      </c>
      <c r="M1037">
        <v>0</v>
      </c>
      <c r="N1037">
        <f t="shared" si="112"/>
        <v>8659.2900000000009</v>
      </c>
      <c r="O1037">
        <f t="shared" si="113"/>
        <v>59316.136500000001</v>
      </c>
      <c r="P1037" t="str">
        <f t="shared" si="114"/>
        <v>30104108530CME</v>
      </c>
      <c r="Q1037" t="str">
        <f t="shared" si="115"/>
        <v>34108530CME</v>
      </c>
      <c r="R1037" t="str">
        <f t="shared" si="116"/>
        <v>341085TDCME</v>
      </c>
      <c r="S1037" t="str">
        <f t="shared" si="117"/>
        <v>301041085TDCME</v>
      </c>
      <c r="T1037" t="str">
        <f t="shared" si="118"/>
        <v>0CME</v>
      </c>
    </row>
    <row r="1038" spans="3:20" x14ac:dyDescent="0.2">
      <c r="C1038">
        <v>3010</v>
      </c>
      <c r="D1038" t="s">
        <v>199</v>
      </c>
      <c r="E1038" t="s">
        <v>200</v>
      </c>
      <c r="F1038" t="s">
        <v>629</v>
      </c>
      <c r="G1038" s="1">
        <v>41085</v>
      </c>
      <c r="H1038" t="s">
        <v>202</v>
      </c>
      <c r="I1038">
        <v>34</v>
      </c>
      <c r="J1038">
        <v>6.96</v>
      </c>
      <c r="K1038">
        <v>0</v>
      </c>
      <c r="L1038" s="139">
        <v>34756.269999999997</v>
      </c>
      <c r="M1038">
        <v>0</v>
      </c>
      <c r="N1038">
        <f t="shared" si="112"/>
        <v>34756.269999999997</v>
      </c>
      <c r="O1038">
        <f t="shared" si="113"/>
        <v>241903.63919999998</v>
      </c>
      <c r="P1038" t="str">
        <f t="shared" si="114"/>
        <v>30104108530VME</v>
      </c>
      <c r="Q1038" t="str">
        <f t="shared" si="115"/>
        <v>34108530VME</v>
      </c>
      <c r="R1038" t="str">
        <f t="shared" si="116"/>
        <v>341085TDVME</v>
      </c>
      <c r="S1038" t="str">
        <f t="shared" si="117"/>
        <v>301041085TDVME</v>
      </c>
      <c r="T1038" t="str">
        <f t="shared" si="118"/>
        <v>0VME</v>
      </c>
    </row>
    <row r="1039" spans="3:20" x14ac:dyDescent="0.2">
      <c r="C1039">
        <v>3011</v>
      </c>
      <c r="D1039" t="s">
        <v>199</v>
      </c>
      <c r="E1039" t="s">
        <v>200</v>
      </c>
      <c r="F1039" t="s">
        <v>628</v>
      </c>
      <c r="G1039" s="1">
        <v>41085</v>
      </c>
      <c r="H1039" t="s">
        <v>204</v>
      </c>
      <c r="I1039">
        <v>34</v>
      </c>
      <c r="J1039">
        <v>6.86</v>
      </c>
      <c r="K1039">
        <v>3221.91</v>
      </c>
      <c r="L1039" s="139">
        <v>0</v>
      </c>
      <c r="M1039">
        <v>0</v>
      </c>
      <c r="N1039">
        <f t="shared" si="112"/>
        <v>3221.91</v>
      </c>
      <c r="O1039">
        <f t="shared" si="113"/>
        <v>22102.302599999999</v>
      </c>
      <c r="P1039" t="str">
        <f t="shared" si="114"/>
        <v>30114108530CME</v>
      </c>
      <c r="Q1039" t="str">
        <f t="shared" si="115"/>
        <v>34108530CME</v>
      </c>
      <c r="R1039" t="str">
        <f t="shared" si="116"/>
        <v>341085TDCME</v>
      </c>
      <c r="S1039" t="str">
        <f t="shared" si="117"/>
        <v>301141085TDCME</v>
      </c>
      <c r="T1039" t="str">
        <f t="shared" si="118"/>
        <v>0CME</v>
      </c>
    </row>
    <row r="1040" spans="3:20" x14ac:dyDescent="0.2">
      <c r="C1040">
        <v>3011</v>
      </c>
      <c r="D1040" t="s">
        <v>199</v>
      </c>
      <c r="E1040" t="s">
        <v>200</v>
      </c>
      <c r="F1040" t="s">
        <v>629</v>
      </c>
      <c r="G1040" s="1">
        <v>41085</v>
      </c>
      <c r="H1040" t="s">
        <v>202</v>
      </c>
      <c r="I1040">
        <v>34</v>
      </c>
      <c r="J1040">
        <v>6.96</v>
      </c>
      <c r="K1040">
        <v>0</v>
      </c>
      <c r="L1040" s="139">
        <v>4293.1899999999996</v>
      </c>
      <c r="M1040">
        <v>0</v>
      </c>
      <c r="N1040">
        <f t="shared" si="112"/>
        <v>4293.1899999999996</v>
      </c>
      <c r="O1040">
        <f t="shared" si="113"/>
        <v>29880.602399999996</v>
      </c>
      <c r="P1040" t="str">
        <f t="shared" si="114"/>
        <v>30114108530VME</v>
      </c>
      <c r="Q1040" t="str">
        <f t="shared" si="115"/>
        <v>34108530VME</v>
      </c>
      <c r="R1040" t="str">
        <f t="shared" si="116"/>
        <v>341085TDVME</v>
      </c>
      <c r="S1040" t="str">
        <f t="shared" si="117"/>
        <v>301141085TDVME</v>
      </c>
      <c r="T1040" t="str">
        <f t="shared" si="118"/>
        <v>0VME</v>
      </c>
    </row>
    <row r="1041" spans="3:20" x14ac:dyDescent="0.2">
      <c r="C1041">
        <v>3012</v>
      </c>
      <c r="D1041" t="s">
        <v>199</v>
      </c>
      <c r="E1041" t="s">
        <v>200</v>
      </c>
      <c r="F1041" t="s">
        <v>707</v>
      </c>
      <c r="G1041" s="1">
        <v>41085</v>
      </c>
      <c r="H1041" t="s">
        <v>202</v>
      </c>
      <c r="I1041">
        <v>34</v>
      </c>
      <c r="J1041">
        <v>6.97</v>
      </c>
      <c r="K1041">
        <v>0</v>
      </c>
      <c r="L1041" s="139">
        <v>6180.3227999999999</v>
      </c>
      <c r="M1041">
        <v>0</v>
      </c>
      <c r="N1041">
        <f t="shared" si="112"/>
        <v>6180.3227999999999</v>
      </c>
      <c r="O1041">
        <f t="shared" si="113"/>
        <v>43076.849915999999</v>
      </c>
      <c r="P1041" t="str">
        <f t="shared" si="114"/>
        <v>30124108530VME</v>
      </c>
      <c r="Q1041" t="str">
        <f t="shared" si="115"/>
        <v>34108530VME</v>
      </c>
      <c r="R1041" t="str">
        <f t="shared" si="116"/>
        <v>341085TDVME</v>
      </c>
      <c r="S1041" t="str">
        <f t="shared" si="117"/>
        <v>301241085TDVME</v>
      </c>
      <c r="T1041" t="str">
        <f t="shared" si="118"/>
        <v>0VME</v>
      </c>
    </row>
    <row r="1042" spans="3:20" x14ac:dyDescent="0.2">
      <c r="C1042">
        <v>3012</v>
      </c>
      <c r="D1042" t="s">
        <v>199</v>
      </c>
      <c r="E1042" t="s">
        <v>200</v>
      </c>
      <c r="F1042" t="s">
        <v>708</v>
      </c>
      <c r="G1042" s="1">
        <v>41085</v>
      </c>
      <c r="H1042" t="s">
        <v>204</v>
      </c>
      <c r="I1042">
        <v>34</v>
      </c>
      <c r="J1042">
        <v>6.85</v>
      </c>
      <c r="K1042">
        <v>798.5</v>
      </c>
      <c r="L1042" s="139">
        <v>0</v>
      </c>
      <c r="M1042">
        <v>0</v>
      </c>
      <c r="N1042">
        <f t="shared" si="112"/>
        <v>798.5</v>
      </c>
      <c r="O1042">
        <f t="shared" si="113"/>
        <v>5469.7249999999995</v>
      </c>
      <c r="P1042" t="str">
        <f t="shared" si="114"/>
        <v>30124108530CME</v>
      </c>
      <c r="Q1042" t="str">
        <f t="shared" si="115"/>
        <v>34108530CME</v>
      </c>
      <c r="R1042" t="str">
        <f t="shared" si="116"/>
        <v>341085TDCME</v>
      </c>
      <c r="S1042" t="str">
        <f t="shared" si="117"/>
        <v>301241085TDCME</v>
      </c>
      <c r="T1042" t="str">
        <f t="shared" si="118"/>
        <v>0CME</v>
      </c>
    </row>
    <row r="1043" spans="3:20" x14ac:dyDescent="0.2">
      <c r="C1043">
        <v>3015</v>
      </c>
      <c r="D1043" t="s">
        <v>199</v>
      </c>
      <c r="E1043" t="s">
        <v>200</v>
      </c>
      <c r="F1043" t="s">
        <v>628</v>
      </c>
      <c r="G1043" s="1">
        <v>41085</v>
      </c>
      <c r="H1043" t="s">
        <v>202</v>
      </c>
      <c r="I1043">
        <v>34</v>
      </c>
      <c r="J1043">
        <v>6.97</v>
      </c>
      <c r="K1043">
        <v>0</v>
      </c>
      <c r="L1043" s="139">
        <v>1791.43</v>
      </c>
      <c r="M1043">
        <v>0</v>
      </c>
      <c r="N1043">
        <f t="shared" si="112"/>
        <v>1791.43</v>
      </c>
      <c r="O1043">
        <f t="shared" si="113"/>
        <v>12486.267099999999</v>
      </c>
      <c r="P1043" t="str">
        <f t="shared" si="114"/>
        <v>30154108530VME</v>
      </c>
      <c r="Q1043" t="str">
        <f t="shared" si="115"/>
        <v>34108530VME</v>
      </c>
      <c r="R1043" t="str">
        <f t="shared" si="116"/>
        <v>341085TDVME</v>
      </c>
      <c r="S1043" t="str">
        <f t="shared" si="117"/>
        <v>301541085TDVME</v>
      </c>
      <c r="T1043" t="str">
        <f t="shared" si="118"/>
        <v>0VME</v>
      </c>
    </row>
    <row r="1044" spans="3:20" x14ac:dyDescent="0.2">
      <c r="C1044">
        <v>3015</v>
      </c>
      <c r="D1044" t="s">
        <v>199</v>
      </c>
      <c r="E1044" t="s">
        <v>200</v>
      </c>
      <c r="F1044" t="s">
        <v>629</v>
      </c>
      <c r="G1044" s="1">
        <v>41085</v>
      </c>
      <c r="H1044" t="s">
        <v>204</v>
      </c>
      <c r="I1044">
        <v>34</v>
      </c>
      <c r="J1044">
        <v>6.85</v>
      </c>
      <c r="K1044">
        <v>1527.57</v>
      </c>
      <c r="L1044" s="139">
        <v>0</v>
      </c>
      <c r="M1044">
        <v>0</v>
      </c>
      <c r="N1044">
        <f t="shared" si="112"/>
        <v>1527.57</v>
      </c>
      <c r="O1044">
        <f t="shared" si="113"/>
        <v>10463.854499999999</v>
      </c>
      <c r="P1044" t="str">
        <f t="shared" si="114"/>
        <v>30154108530CME</v>
      </c>
      <c r="Q1044" t="str">
        <f t="shared" si="115"/>
        <v>34108530CME</v>
      </c>
      <c r="R1044" t="str">
        <f t="shared" si="116"/>
        <v>341085TDCME</v>
      </c>
      <c r="S1044" t="str">
        <f t="shared" si="117"/>
        <v>301541085TDCME</v>
      </c>
      <c r="T1044" t="str">
        <f t="shared" si="118"/>
        <v>0CME</v>
      </c>
    </row>
    <row r="1045" spans="3:20" x14ac:dyDescent="0.2">
      <c r="C1045">
        <v>3015</v>
      </c>
      <c r="D1045" t="s">
        <v>199</v>
      </c>
      <c r="E1045" t="s">
        <v>200</v>
      </c>
      <c r="F1045" t="s">
        <v>885</v>
      </c>
      <c r="G1045" s="1">
        <v>41085</v>
      </c>
      <c r="H1045" t="s">
        <v>202</v>
      </c>
      <c r="I1045">
        <v>34</v>
      </c>
      <c r="J1045">
        <v>6.97</v>
      </c>
      <c r="K1045">
        <v>0</v>
      </c>
      <c r="L1045" s="139">
        <v>2718.31</v>
      </c>
      <c r="M1045">
        <v>0</v>
      </c>
      <c r="N1045">
        <f t="shared" si="112"/>
        <v>2718.31</v>
      </c>
      <c r="O1045">
        <f t="shared" si="113"/>
        <v>18946.620699999999</v>
      </c>
      <c r="P1045" t="str">
        <f t="shared" si="114"/>
        <v>30154108530VME</v>
      </c>
      <c r="Q1045" t="str">
        <f t="shared" si="115"/>
        <v>34108530VME</v>
      </c>
      <c r="R1045" t="str">
        <f t="shared" si="116"/>
        <v>341085TDVME</v>
      </c>
      <c r="S1045" t="str">
        <f t="shared" si="117"/>
        <v>301541085TDVME</v>
      </c>
      <c r="T1045" t="str">
        <f t="shared" si="118"/>
        <v>0VME</v>
      </c>
    </row>
    <row r="1046" spans="3:20" x14ac:dyDescent="0.2">
      <c r="C1046">
        <v>3016</v>
      </c>
      <c r="D1046" t="s">
        <v>199</v>
      </c>
      <c r="E1046" t="s">
        <v>200</v>
      </c>
      <c r="F1046" t="s">
        <v>711</v>
      </c>
      <c r="G1046" s="1">
        <v>41085</v>
      </c>
      <c r="H1046" t="s">
        <v>204</v>
      </c>
      <c r="I1046">
        <v>34</v>
      </c>
      <c r="J1046">
        <v>6.85</v>
      </c>
      <c r="K1046">
        <v>181.92</v>
      </c>
      <c r="L1046" s="139">
        <v>0</v>
      </c>
      <c r="M1046">
        <v>0</v>
      </c>
      <c r="N1046">
        <f t="shared" si="112"/>
        <v>181.92</v>
      </c>
      <c r="O1046">
        <f t="shared" si="113"/>
        <v>1246.1519999999998</v>
      </c>
      <c r="P1046" t="str">
        <f t="shared" si="114"/>
        <v>30164108530CME</v>
      </c>
      <c r="Q1046" t="str">
        <f t="shared" si="115"/>
        <v>34108530CME</v>
      </c>
      <c r="R1046" t="str">
        <f t="shared" si="116"/>
        <v>341085TDCME</v>
      </c>
      <c r="S1046" t="str">
        <f t="shared" si="117"/>
        <v>301641085TDCME</v>
      </c>
      <c r="T1046" t="str">
        <f t="shared" si="118"/>
        <v>0CME</v>
      </c>
    </row>
    <row r="1047" spans="3:20" x14ac:dyDescent="0.2">
      <c r="C1047">
        <v>3016</v>
      </c>
      <c r="D1047" t="s">
        <v>199</v>
      </c>
      <c r="E1047" t="s">
        <v>200</v>
      </c>
      <c r="F1047" t="s">
        <v>711</v>
      </c>
      <c r="G1047" s="1">
        <v>41085</v>
      </c>
      <c r="H1047" t="s">
        <v>202</v>
      </c>
      <c r="I1047">
        <v>34</v>
      </c>
      <c r="J1047">
        <v>6.97</v>
      </c>
      <c r="K1047">
        <v>0</v>
      </c>
      <c r="L1047" s="139">
        <v>5700.26</v>
      </c>
      <c r="M1047">
        <v>0</v>
      </c>
      <c r="N1047">
        <f t="shared" si="112"/>
        <v>5700.26</v>
      </c>
      <c r="O1047">
        <f t="shared" si="113"/>
        <v>39730.8122</v>
      </c>
      <c r="P1047" t="str">
        <f t="shared" si="114"/>
        <v>30164108530VME</v>
      </c>
      <c r="Q1047" t="str">
        <f t="shared" si="115"/>
        <v>34108530VME</v>
      </c>
      <c r="R1047" t="str">
        <f t="shared" si="116"/>
        <v>341085TDVME</v>
      </c>
      <c r="S1047" t="str">
        <f t="shared" si="117"/>
        <v>301641085TDVME</v>
      </c>
      <c r="T1047" t="str">
        <f t="shared" si="118"/>
        <v>0VME</v>
      </c>
    </row>
    <row r="1048" spans="3:20" x14ac:dyDescent="0.2">
      <c r="C1048">
        <v>3021</v>
      </c>
      <c r="D1048" t="s">
        <v>199</v>
      </c>
      <c r="E1048" t="s">
        <v>200</v>
      </c>
      <c r="F1048" t="s">
        <v>711</v>
      </c>
      <c r="G1048" s="1">
        <v>41085</v>
      </c>
      <c r="H1048" t="s">
        <v>204</v>
      </c>
      <c r="I1048">
        <v>34</v>
      </c>
      <c r="J1048">
        <v>6.85</v>
      </c>
      <c r="K1048">
        <v>3488.28</v>
      </c>
      <c r="L1048" s="139">
        <v>0</v>
      </c>
      <c r="M1048">
        <v>0</v>
      </c>
      <c r="N1048">
        <f t="shared" si="112"/>
        <v>3488.28</v>
      </c>
      <c r="O1048">
        <f t="shared" si="113"/>
        <v>23894.718000000001</v>
      </c>
      <c r="P1048" t="str">
        <f t="shared" si="114"/>
        <v>30214108530CME</v>
      </c>
      <c r="Q1048" t="str">
        <f t="shared" si="115"/>
        <v>34108530CME</v>
      </c>
      <c r="R1048" t="str">
        <f t="shared" si="116"/>
        <v>341085TDCME</v>
      </c>
      <c r="S1048" t="str">
        <f t="shared" si="117"/>
        <v>302141085TDCME</v>
      </c>
      <c r="T1048" t="str">
        <f t="shared" si="118"/>
        <v>0CME</v>
      </c>
    </row>
    <row r="1049" spans="3:20" x14ac:dyDescent="0.2">
      <c r="C1049">
        <v>3021</v>
      </c>
      <c r="D1049" t="s">
        <v>199</v>
      </c>
      <c r="E1049" t="s">
        <v>200</v>
      </c>
      <c r="F1049" t="s">
        <v>711</v>
      </c>
      <c r="G1049" s="1">
        <v>41085</v>
      </c>
      <c r="H1049" t="s">
        <v>202</v>
      </c>
      <c r="I1049">
        <v>34</v>
      </c>
      <c r="J1049">
        <v>6.97</v>
      </c>
      <c r="K1049">
        <v>0</v>
      </c>
      <c r="L1049" s="139">
        <v>3540.68</v>
      </c>
      <c r="M1049">
        <v>0</v>
      </c>
      <c r="N1049">
        <f t="shared" si="112"/>
        <v>3540.68</v>
      </c>
      <c r="O1049">
        <f t="shared" si="113"/>
        <v>24678.539599999996</v>
      </c>
      <c r="P1049" t="str">
        <f t="shared" si="114"/>
        <v>30214108530VME</v>
      </c>
      <c r="Q1049" t="str">
        <f t="shared" si="115"/>
        <v>34108530VME</v>
      </c>
      <c r="R1049" t="str">
        <f t="shared" si="116"/>
        <v>341085TDVME</v>
      </c>
      <c r="S1049" t="str">
        <f t="shared" si="117"/>
        <v>302141085TDVME</v>
      </c>
      <c r="T1049" t="str">
        <f t="shared" si="118"/>
        <v>0VME</v>
      </c>
    </row>
    <row r="1050" spans="3:20" x14ac:dyDescent="0.2">
      <c r="C1050">
        <v>3022</v>
      </c>
      <c r="D1050" t="s">
        <v>199</v>
      </c>
      <c r="E1050" t="s">
        <v>200</v>
      </c>
      <c r="F1050" t="s">
        <v>631</v>
      </c>
      <c r="G1050" s="1">
        <v>41085</v>
      </c>
      <c r="H1050" t="s">
        <v>204</v>
      </c>
      <c r="I1050">
        <v>34</v>
      </c>
      <c r="J1050">
        <v>6.85</v>
      </c>
      <c r="K1050">
        <v>9232.39</v>
      </c>
      <c r="L1050" s="139">
        <v>0</v>
      </c>
      <c r="M1050">
        <v>0</v>
      </c>
      <c r="N1050">
        <f t="shared" si="112"/>
        <v>9232.39</v>
      </c>
      <c r="O1050">
        <f t="shared" si="113"/>
        <v>63241.871499999994</v>
      </c>
      <c r="P1050" t="str">
        <f t="shared" si="114"/>
        <v>30224108530CME</v>
      </c>
      <c r="Q1050" t="str">
        <f t="shared" si="115"/>
        <v>34108530CME</v>
      </c>
      <c r="R1050" t="str">
        <f t="shared" si="116"/>
        <v>341085TDCME</v>
      </c>
      <c r="S1050" t="str">
        <f t="shared" si="117"/>
        <v>302241085TDCME</v>
      </c>
      <c r="T1050" t="str">
        <f t="shared" si="118"/>
        <v>0CME</v>
      </c>
    </row>
    <row r="1051" spans="3:20" x14ac:dyDescent="0.2">
      <c r="C1051">
        <v>3022</v>
      </c>
      <c r="D1051" t="s">
        <v>199</v>
      </c>
      <c r="E1051" t="s">
        <v>200</v>
      </c>
      <c r="F1051" t="s">
        <v>632</v>
      </c>
      <c r="G1051" s="1">
        <v>41085</v>
      </c>
      <c r="H1051" t="s">
        <v>202</v>
      </c>
      <c r="I1051">
        <v>34</v>
      </c>
      <c r="J1051">
        <v>6.97</v>
      </c>
      <c r="K1051">
        <v>0</v>
      </c>
      <c r="L1051" s="139">
        <v>393.15</v>
      </c>
      <c r="M1051">
        <v>0</v>
      </c>
      <c r="N1051">
        <f t="shared" si="112"/>
        <v>393.15</v>
      </c>
      <c r="O1051">
        <f t="shared" si="113"/>
        <v>2740.2554999999998</v>
      </c>
      <c r="P1051" t="str">
        <f t="shared" si="114"/>
        <v>30224108530VME</v>
      </c>
      <c r="Q1051" t="str">
        <f t="shared" si="115"/>
        <v>34108530VME</v>
      </c>
      <c r="R1051" t="str">
        <f t="shared" si="116"/>
        <v>341085TDVME</v>
      </c>
      <c r="S1051" t="str">
        <f t="shared" si="117"/>
        <v>302241085TDVME</v>
      </c>
      <c r="T1051" t="str">
        <f t="shared" si="118"/>
        <v>0VME</v>
      </c>
    </row>
    <row r="1052" spans="3:20" x14ac:dyDescent="0.2">
      <c r="C1052">
        <v>3024</v>
      </c>
      <c r="D1052" t="s">
        <v>199</v>
      </c>
      <c r="E1052" t="s">
        <v>200</v>
      </c>
      <c r="F1052" t="s">
        <v>703</v>
      </c>
      <c r="G1052" s="1">
        <v>41085</v>
      </c>
      <c r="H1052" t="s">
        <v>204</v>
      </c>
      <c r="I1052">
        <v>34</v>
      </c>
      <c r="J1052">
        <v>6.85</v>
      </c>
      <c r="K1052">
        <v>4937.51</v>
      </c>
      <c r="L1052" s="139">
        <v>0</v>
      </c>
      <c r="M1052">
        <v>0</v>
      </c>
      <c r="N1052">
        <f t="shared" si="112"/>
        <v>4937.51</v>
      </c>
      <c r="O1052">
        <f t="shared" si="113"/>
        <v>33821.943500000001</v>
      </c>
      <c r="P1052" t="str">
        <f t="shared" si="114"/>
        <v>30244108530CME</v>
      </c>
      <c r="Q1052" t="str">
        <f t="shared" si="115"/>
        <v>34108530CME</v>
      </c>
      <c r="R1052" t="str">
        <f t="shared" si="116"/>
        <v>341085TDCME</v>
      </c>
      <c r="S1052" t="str">
        <f t="shared" si="117"/>
        <v>302441085TDCME</v>
      </c>
      <c r="T1052" t="str">
        <f t="shared" si="118"/>
        <v>0CME</v>
      </c>
    </row>
    <row r="1053" spans="3:20" x14ac:dyDescent="0.2">
      <c r="C1053">
        <v>3024</v>
      </c>
      <c r="D1053" t="s">
        <v>199</v>
      </c>
      <c r="E1053" t="s">
        <v>200</v>
      </c>
      <c r="F1053" t="s">
        <v>704</v>
      </c>
      <c r="G1053" s="1">
        <v>41085</v>
      </c>
      <c r="H1053" t="s">
        <v>202</v>
      </c>
      <c r="I1053">
        <v>34</v>
      </c>
      <c r="J1053">
        <v>6.97</v>
      </c>
      <c r="K1053">
        <v>0</v>
      </c>
      <c r="L1053" s="139">
        <v>3585.49</v>
      </c>
      <c r="M1053">
        <v>0</v>
      </c>
      <c r="N1053">
        <f t="shared" si="112"/>
        <v>3585.49</v>
      </c>
      <c r="O1053">
        <f t="shared" si="113"/>
        <v>24990.865299999998</v>
      </c>
      <c r="P1053" t="str">
        <f t="shared" si="114"/>
        <v>30244108530VME</v>
      </c>
      <c r="Q1053" t="str">
        <f t="shared" si="115"/>
        <v>34108530VME</v>
      </c>
      <c r="R1053" t="str">
        <f t="shared" si="116"/>
        <v>341085TDVME</v>
      </c>
      <c r="S1053" t="str">
        <f t="shared" si="117"/>
        <v>302441085TDVME</v>
      </c>
      <c r="T1053" t="str">
        <f t="shared" si="118"/>
        <v>0VME</v>
      </c>
    </row>
    <row r="1054" spans="3:20" x14ac:dyDescent="0.2">
      <c r="C1054">
        <v>3025</v>
      </c>
      <c r="D1054" t="s">
        <v>199</v>
      </c>
      <c r="E1054" t="s">
        <v>200</v>
      </c>
      <c r="F1054" t="s">
        <v>631</v>
      </c>
      <c r="G1054" s="1">
        <v>41085</v>
      </c>
      <c r="H1054" t="s">
        <v>204</v>
      </c>
      <c r="I1054">
        <v>34</v>
      </c>
      <c r="J1054">
        <v>6.85</v>
      </c>
      <c r="K1054">
        <v>1507.33</v>
      </c>
      <c r="L1054" s="139">
        <v>0</v>
      </c>
      <c r="M1054">
        <v>0</v>
      </c>
      <c r="N1054">
        <f t="shared" si="112"/>
        <v>1507.33</v>
      </c>
      <c r="O1054">
        <f t="shared" si="113"/>
        <v>10325.210499999999</v>
      </c>
      <c r="P1054" t="str">
        <f t="shared" si="114"/>
        <v>30254108530CME</v>
      </c>
      <c r="Q1054" t="str">
        <f t="shared" si="115"/>
        <v>34108530CME</v>
      </c>
      <c r="R1054" t="str">
        <f t="shared" si="116"/>
        <v>341085TDCME</v>
      </c>
      <c r="S1054" t="str">
        <f t="shared" si="117"/>
        <v>302541085TDCME</v>
      </c>
      <c r="T1054" t="str">
        <f t="shared" si="118"/>
        <v>0CME</v>
      </c>
    </row>
    <row r="1055" spans="3:20" x14ac:dyDescent="0.2">
      <c r="C1055">
        <v>3025</v>
      </c>
      <c r="D1055" t="s">
        <v>199</v>
      </c>
      <c r="E1055" t="s">
        <v>200</v>
      </c>
      <c r="F1055" t="s">
        <v>632</v>
      </c>
      <c r="G1055" s="1">
        <v>41085</v>
      </c>
      <c r="H1055" t="s">
        <v>202</v>
      </c>
      <c r="I1055">
        <v>34</v>
      </c>
      <c r="J1055">
        <v>6.96</v>
      </c>
      <c r="K1055">
        <v>0</v>
      </c>
      <c r="L1055" s="139">
        <v>12574.64</v>
      </c>
      <c r="M1055">
        <v>0</v>
      </c>
      <c r="N1055">
        <f t="shared" si="112"/>
        <v>12574.64</v>
      </c>
      <c r="O1055">
        <f t="shared" si="113"/>
        <v>87519.494399999996</v>
      </c>
      <c r="P1055" t="str">
        <f t="shared" si="114"/>
        <v>30254108530VME</v>
      </c>
      <c r="Q1055" t="str">
        <f t="shared" si="115"/>
        <v>34108530VME</v>
      </c>
      <c r="R1055" t="str">
        <f t="shared" si="116"/>
        <v>341085TDVME</v>
      </c>
      <c r="S1055" t="str">
        <f t="shared" si="117"/>
        <v>302541085TDVME</v>
      </c>
      <c r="T1055" t="str">
        <f t="shared" si="118"/>
        <v>0VME</v>
      </c>
    </row>
    <row r="1056" spans="3:20" x14ac:dyDescent="0.2">
      <c r="C1056">
        <v>3026</v>
      </c>
      <c r="D1056" t="s">
        <v>199</v>
      </c>
      <c r="E1056" t="s">
        <v>200</v>
      </c>
      <c r="F1056" t="s">
        <v>711</v>
      </c>
      <c r="G1056" s="1">
        <v>41085</v>
      </c>
      <c r="H1056" t="s">
        <v>204</v>
      </c>
      <c r="I1056">
        <v>34</v>
      </c>
      <c r="J1056">
        <v>6.85</v>
      </c>
      <c r="K1056">
        <v>145</v>
      </c>
      <c r="L1056" s="139">
        <v>0</v>
      </c>
      <c r="M1056">
        <v>0</v>
      </c>
      <c r="N1056">
        <f t="shared" si="112"/>
        <v>145</v>
      </c>
      <c r="O1056">
        <f t="shared" si="113"/>
        <v>993.25</v>
      </c>
      <c r="P1056" t="str">
        <f t="shared" si="114"/>
        <v>30264108530CME</v>
      </c>
      <c r="Q1056" t="str">
        <f t="shared" si="115"/>
        <v>34108530CME</v>
      </c>
      <c r="R1056" t="str">
        <f t="shared" si="116"/>
        <v>341085TDCME</v>
      </c>
      <c r="S1056" t="str">
        <f t="shared" si="117"/>
        <v>302641085TDCME</v>
      </c>
      <c r="T1056" t="str">
        <f t="shared" si="118"/>
        <v>0CME</v>
      </c>
    </row>
    <row r="1057" spans="3:20" x14ac:dyDescent="0.2">
      <c r="C1057">
        <v>3026</v>
      </c>
      <c r="D1057" t="s">
        <v>199</v>
      </c>
      <c r="E1057" t="s">
        <v>200</v>
      </c>
      <c r="F1057" t="s">
        <v>711</v>
      </c>
      <c r="G1057" s="1">
        <v>41085</v>
      </c>
      <c r="H1057" t="s">
        <v>202</v>
      </c>
      <c r="I1057">
        <v>34</v>
      </c>
      <c r="J1057">
        <v>6.97</v>
      </c>
      <c r="K1057">
        <v>0</v>
      </c>
      <c r="L1057" s="139">
        <v>434.57</v>
      </c>
      <c r="M1057">
        <v>0</v>
      </c>
      <c r="N1057">
        <f t="shared" si="112"/>
        <v>434.57</v>
      </c>
      <c r="O1057">
        <f t="shared" si="113"/>
        <v>3028.9528999999998</v>
      </c>
      <c r="P1057" t="str">
        <f t="shared" si="114"/>
        <v>30264108530VME</v>
      </c>
      <c r="Q1057" t="str">
        <f t="shared" si="115"/>
        <v>34108530VME</v>
      </c>
      <c r="R1057" t="str">
        <f t="shared" si="116"/>
        <v>341085TDVME</v>
      </c>
      <c r="S1057" t="str">
        <f t="shared" si="117"/>
        <v>302641085TDVME</v>
      </c>
      <c r="T1057" t="str">
        <f t="shared" si="118"/>
        <v>0VME</v>
      </c>
    </row>
    <row r="1058" spans="3:20" x14ac:dyDescent="0.2">
      <c r="C1058">
        <v>3026</v>
      </c>
      <c r="D1058" t="s">
        <v>199</v>
      </c>
      <c r="E1058" t="s">
        <v>200</v>
      </c>
      <c r="F1058" t="s">
        <v>711</v>
      </c>
      <c r="G1058" s="1">
        <v>41085</v>
      </c>
      <c r="H1058" t="s">
        <v>204</v>
      </c>
      <c r="I1058">
        <v>34</v>
      </c>
      <c r="J1058">
        <v>6.85</v>
      </c>
      <c r="K1058">
        <v>6443.34</v>
      </c>
      <c r="L1058" s="139">
        <v>0</v>
      </c>
      <c r="M1058">
        <v>0</v>
      </c>
      <c r="N1058">
        <f t="shared" si="112"/>
        <v>6443.34</v>
      </c>
      <c r="O1058">
        <f t="shared" si="113"/>
        <v>44136.879000000001</v>
      </c>
      <c r="P1058" t="str">
        <f t="shared" si="114"/>
        <v>30264108530CME</v>
      </c>
      <c r="Q1058" t="str">
        <f t="shared" si="115"/>
        <v>34108530CME</v>
      </c>
      <c r="R1058" t="str">
        <f t="shared" si="116"/>
        <v>341085TDCME</v>
      </c>
      <c r="S1058" t="str">
        <f t="shared" si="117"/>
        <v>302641085TDCME</v>
      </c>
      <c r="T1058" t="str">
        <f t="shared" si="118"/>
        <v>0CME</v>
      </c>
    </row>
    <row r="1059" spans="3:20" x14ac:dyDescent="0.2">
      <c r="C1059">
        <v>3026</v>
      </c>
      <c r="D1059" t="s">
        <v>199</v>
      </c>
      <c r="E1059" t="s">
        <v>200</v>
      </c>
      <c r="F1059" t="s">
        <v>711</v>
      </c>
      <c r="G1059" s="1">
        <v>41085</v>
      </c>
      <c r="H1059" t="s">
        <v>202</v>
      </c>
      <c r="I1059">
        <v>34</v>
      </c>
      <c r="J1059">
        <v>6.97</v>
      </c>
      <c r="K1059">
        <v>0</v>
      </c>
      <c r="L1059" s="139">
        <v>4453.5</v>
      </c>
      <c r="M1059">
        <v>0</v>
      </c>
      <c r="N1059">
        <f t="shared" si="112"/>
        <v>4453.5</v>
      </c>
      <c r="O1059">
        <f t="shared" si="113"/>
        <v>31040.895</v>
      </c>
      <c r="P1059" t="str">
        <f t="shared" si="114"/>
        <v>30264108530VME</v>
      </c>
      <c r="Q1059" t="str">
        <f t="shared" si="115"/>
        <v>34108530VME</v>
      </c>
      <c r="R1059" t="str">
        <f t="shared" si="116"/>
        <v>341085TDVME</v>
      </c>
      <c r="S1059" t="str">
        <f t="shared" si="117"/>
        <v>302641085TDVME</v>
      </c>
      <c r="T1059" t="str">
        <f t="shared" si="118"/>
        <v>0VME</v>
      </c>
    </row>
    <row r="1060" spans="3:20" x14ac:dyDescent="0.2">
      <c r="C1060">
        <v>3026</v>
      </c>
      <c r="D1060" t="s">
        <v>199</v>
      </c>
      <c r="E1060" t="s">
        <v>200</v>
      </c>
      <c r="F1060" t="s">
        <v>711</v>
      </c>
      <c r="G1060" s="1">
        <v>41085</v>
      </c>
      <c r="H1060" t="s">
        <v>204</v>
      </c>
      <c r="I1060">
        <v>34</v>
      </c>
      <c r="J1060">
        <v>6.85</v>
      </c>
      <c r="K1060">
        <v>0.5</v>
      </c>
      <c r="L1060" s="139">
        <v>0</v>
      </c>
      <c r="M1060">
        <v>0</v>
      </c>
      <c r="N1060">
        <f t="shared" si="112"/>
        <v>0.5</v>
      </c>
      <c r="O1060">
        <f t="shared" si="113"/>
        <v>3.4249999999999998</v>
      </c>
      <c r="P1060" t="str">
        <f t="shared" si="114"/>
        <v>30264108530CME</v>
      </c>
      <c r="Q1060" t="str">
        <f t="shared" si="115"/>
        <v>34108530CME</v>
      </c>
      <c r="R1060" t="str">
        <f t="shared" si="116"/>
        <v>341085TDCME</v>
      </c>
      <c r="S1060" t="str">
        <f t="shared" si="117"/>
        <v>302641085TDCME</v>
      </c>
      <c r="T1060" t="str">
        <f t="shared" si="118"/>
        <v>0CME</v>
      </c>
    </row>
    <row r="1061" spans="3:20" x14ac:dyDescent="0.2">
      <c r="C1061">
        <v>3026</v>
      </c>
      <c r="D1061" t="s">
        <v>199</v>
      </c>
      <c r="E1061" t="s">
        <v>200</v>
      </c>
      <c r="F1061" t="s">
        <v>711</v>
      </c>
      <c r="G1061" s="1">
        <v>41085</v>
      </c>
      <c r="H1061" t="s">
        <v>204</v>
      </c>
      <c r="I1061">
        <v>34</v>
      </c>
      <c r="J1061">
        <v>6.85</v>
      </c>
      <c r="K1061">
        <v>24.88</v>
      </c>
      <c r="L1061" s="139">
        <v>0</v>
      </c>
      <c r="M1061">
        <v>0</v>
      </c>
      <c r="N1061">
        <f t="shared" si="112"/>
        <v>24.88</v>
      </c>
      <c r="O1061">
        <f t="shared" si="113"/>
        <v>170.428</v>
      </c>
      <c r="P1061" t="str">
        <f t="shared" si="114"/>
        <v>30264108530CME</v>
      </c>
      <c r="Q1061" t="str">
        <f t="shared" si="115"/>
        <v>34108530CME</v>
      </c>
      <c r="R1061" t="str">
        <f t="shared" si="116"/>
        <v>341085TDCME</v>
      </c>
      <c r="S1061" t="str">
        <f t="shared" si="117"/>
        <v>302641085TDCME</v>
      </c>
      <c r="T1061" t="str">
        <f t="shared" si="118"/>
        <v>0CME</v>
      </c>
    </row>
    <row r="1062" spans="3:20" x14ac:dyDescent="0.2">
      <c r="C1062">
        <v>3026</v>
      </c>
      <c r="D1062" t="s">
        <v>199</v>
      </c>
      <c r="E1062" t="s">
        <v>200</v>
      </c>
      <c r="F1062" t="s">
        <v>711</v>
      </c>
      <c r="G1062" s="1">
        <v>41085</v>
      </c>
      <c r="H1062" t="s">
        <v>202</v>
      </c>
      <c r="I1062">
        <v>34</v>
      </c>
      <c r="J1062">
        <v>6.97</v>
      </c>
      <c r="K1062">
        <v>0</v>
      </c>
      <c r="L1062" s="139">
        <v>3067.86</v>
      </c>
      <c r="M1062">
        <v>0</v>
      </c>
      <c r="N1062">
        <f t="shared" si="112"/>
        <v>3067.86</v>
      </c>
      <c r="O1062">
        <f t="shared" si="113"/>
        <v>21382.984199999999</v>
      </c>
      <c r="P1062" t="str">
        <f t="shared" si="114"/>
        <v>30264108530VME</v>
      </c>
      <c r="Q1062" t="str">
        <f t="shared" si="115"/>
        <v>34108530VME</v>
      </c>
      <c r="R1062" t="str">
        <f t="shared" si="116"/>
        <v>341085TDVME</v>
      </c>
      <c r="S1062" t="str">
        <f t="shared" si="117"/>
        <v>302641085TDVME</v>
      </c>
      <c r="T1062" t="str">
        <f t="shared" si="118"/>
        <v>0VME</v>
      </c>
    </row>
    <row r="1063" spans="3:20" x14ac:dyDescent="0.2">
      <c r="C1063">
        <v>3027</v>
      </c>
      <c r="D1063" t="s">
        <v>199</v>
      </c>
      <c r="E1063" t="s">
        <v>200</v>
      </c>
      <c r="F1063" t="s">
        <v>703</v>
      </c>
      <c r="G1063" s="1">
        <v>41085</v>
      </c>
      <c r="H1063" t="s">
        <v>204</v>
      </c>
      <c r="I1063">
        <v>34</v>
      </c>
      <c r="J1063">
        <v>6.85</v>
      </c>
      <c r="K1063">
        <v>1154.58</v>
      </c>
      <c r="L1063" s="139">
        <v>0</v>
      </c>
      <c r="M1063">
        <v>0</v>
      </c>
      <c r="N1063">
        <f t="shared" si="112"/>
        <v>1154.58</v>
      </c>
      <c r="O1063">
        <f t="shared" si="113"/>
        <v>7908.8729999999987</v>
      </c>
      <c r="P1063" t="str">
        <f t="shared" si="114"/>
        <v>30274108530CME</v>
      </c>
      <c r="Q1063" t="str">
        <f t="shared" si="115"/>
        <v>34108530CME</v>
      </c>
      <c r="R1063" t="str">
        <f t="shared" si="116"/>
        <v>341085TDCME</v>
      </c>
      <c r="S1063" t="str">
        <f t="shared" si="117"/>
        <v>302741085TDCME</v>
      </c>
      <c r="T1063" t="str">
        <f t="shared" si="118"/>
        <v>0CME</v>
      </c>
    </row>
    <row r="1064" spans="3:20" x14ac:dyDescent="0.2">
      <c r="C1064">
        <v>3027</v>
      </c>
      <c r="D1064" t="s">
        <v>199</v>
      </c>
      <c r="E1064" t="s">
        <v>200</v>
      </c>
      <c r="F1064" t="s">
        <v>704</v>
      </c>
      <c r="G1064" s="1">
        <v>41085</v>
      </c>
      <c r="H1064" t="s">
        <v>202</v>
      </c>
      <c r="I1064">
        <v>34</v>
      </c>
      <c r="J1064">
        <v>6.97</v>
      </c>
      <c r="K1064">
        <v>0</v>
      </c>
      <c r="L1064" s="139">
        <v>1594.1</v>
      </c>
      <c r="M1064">
        <v>0</v>
      </c>
      <c r="N1064">
        <f t="shared" si="112"/>
        <v>1594.1</v>
      </c>
      <c r="O1064">
        <f t="shared" si="113"/>
        <v>11110.876999999999</v>
      </c>
      <c r="P1064" t="str">
        <f t="shared" si="114"/>
        <v>30274108530VME</v>
      </c>
      <c r="Q1064" t="str">
        <f t="shared" si="115"/>
        <v>34108530VME</v>
      </c>
      <c r="R1064" t="str">
        <f t="shared" si="116"/>
        <v>341085TDVME</v>
      </c>
      <c r="S1064" t="str">
        <f t="shared" si="117"/>
        <v>302741085TDVME</v>
      </c>
      <c r="T1064" t="str">
        <f t="shared" si="118"/>
        <v>0VME</v>
      </c>
    </row>
    <row r="1065" spans="3:20" x14ac:dyDescent="0.2">
      <c r="C1065">
        <v>3028</v>
      </c>
      <c r="D1065" t="s">
        <v>199</v>
      </c>
      <c r="E1065" t="s">
        <v>200</v>
      </c>
      <c r="F1065" t="s">
        <v>712</v>
      </c>
      <c r="G1065" s="1">
        <v>41085</v>
      </c>
      <c r="H1065" t="s">
        <v>204</v>
      </c>
      <c r="I1065">
        <v>34</v>
      </c>
      <c r="J1065">
        <v>6.85</v>
      </c>
      <c r="K1065">
        <v>463.52</v>
      </c>
      <c r="L1065" s="139">
        <v>0</v>
      </c>
      <c r="M1065">
        <v>0</v>
      </c>
      <c r="N1065">
        <f t="shared" si="112"/>
        <v>463.52</v>
      </c>
      <c r="O1065">
        <f t="shared" si="113"/>
        <v>3175.1119999999996</v>
      </c>
      <c r="P1065" t="str">
        <f t="shared" si="114"/>
        <v>30284108530CME</v>
      </c>
      <c r="Q1065" t="str">
        <f t="shared" si="115"/>
        <v>34108530CME</v>
      </c>
      <c r="R1065" t="str">
        <f t="shared" si="116"/>
        <v>341085TDCME</v>
      </c>
      <c r="S1065" t="str">
        <f t="shared" si="117"/>
        <v>302841085TDCME</v>
      </c>
      <c r="T1065" t="str">
        <f t="shared" si="118"/>
        <v>0CME</v>
      </c>
    </row>
    <row r="1066" spans="3:20" x14ac:dyDescent="0.2">
      <c r="C1066">
        <v>3028</v>
      </c>
      <c r="D1066" t="s">
        <v>199</v>
      </c>
      <c r="E1066" t="s">
        <v>200</v>
      </c>
      <c r="F1066" t="s">
        <v>713</v>
      </c>
      <c r="G1066" s="1">
        <v>41085</v>
      </c>
      <c r="H1066" t="s">
        <v>202</v>
      </c>
      <c r="I1066">
        <v>34</v>
      </c>
      <c r="J1066">
        <v>6.97</v>
      </c>
      <c r="K1066">
        <v>0</v>
      </c>
      <c r="L1066" s="139">
        <v>2748.05</v>
      </c>
      <c r="M1066">
        <v>0</v>
      </c>
      <c r="N1066">
        <f t="shared" si="112"/>
        <v>2748.05</v>
      </c>
      <c r="O1066">
        <f t="shared" si="113"/>
        <v>19153.908500000001</v>
      </c>
      <c r="P1066" t="str">
        <f t="shared" si="114"/>
        <v>30284108530VME</v>
      </c>
      <c r="Q1066" t="str">
        <f t="shared" si="115"/>
        <v>34108530VME</v>
      </c>
      <c r="R1066" t="str">
        <f t="shared" si="116"/>
        <v>341085TDVME</v>
      </c>
      <c r="S1066" t="str">
        <f t="shared" si="117"/>
        <v>302841085TDVME</v>
      </c>
      <c r="T1066" t="str">
        <f t="shared" si="118"/>
        <v>0VME</v>
      </c>
    </row>
    <row r="1067" spans="3:20" x14ac:dyDescent="0.2">
      <c r="C1067">
        <v>3029</v>
      </c>
      <c r="D1067" t="s">
        <v>199</v>
      </c>
      <c r="E1067" t="s">
        <v>200</v>
      </c>
      <c r="F1067" t="s">
        <v>709</v>
      </c>
      <c r="G1067" s="1">
        <v>41085</v>
      </c>
      <c r="H1067" t="s">
        <v>204</v>
      </c>
      <c r="I1067">
        <v>34</v>
      </c>
      <c r="J1067">
        <v>6.85</v>
      </c>
      <c r="K1067">
        <v>588.80999999999995</v>
      </c>
      <c r="L1067" s="139">
        <v>0</v>
      </c>
      <c r="M1067">
        <v>0</v>
      </c>
      <c r="N1067">
        <f t="shared" si="112"/>
        <v>588.80999999999995</v>
      </c>
      <c r="O1067">
        <f t="shared" si="113"/>
        <v>4033.3484999999996</v>
      </c>
      <c r="P1067" t="str">
        <f t="shared" si="114"/>
        <v>30294108530CME</v>
      </c>
      <c r="Q1067" t="str">
        <f t="shared" si="115"/>
        <v>34108530CME</v>
      </c>
      <c r="R1067" t="str">
        <f t="shared" si="116"/>
        <v>341085TDCME</v>
      </c>
      <c r="S1067" t="str">
        <f t="shared" si="117"/>
        <v>302941085TDCME</v>
      </c>
      <c r="T1067" t="str">
        <f t="shared" si="118"/>
        <v>0CME</v>
      </c>
    </row>
    <row r="1068" spans="3:20" x14ac:dyDescent="0.2">
      <c r="C1068">
        <v>3029</v>
      </c>
      <c r="D1068" t="s">
        <v>199</v>
      </c>
      <c r="E1068" t="s">
        <v>200</v>
      </c>
      <c r="F1068" t="s">
        <v>710</v>
      </c>
      <c r="G1068" s="1">
        <v>41085</v>
      </c>
      <c r="H1068" t="s">
        <v>202</v>
      </c>
      <c r="I1068">
        <v>34</v>
      </c>
      <c r="J1068">
        <v>6.97</v>
      </c>
      <c r="K1068">
        <v>0</v>
      </c>
      <c r="L1068" s="139">
        <v>1298.1600000000001</v>
      </c>
      <c r="M1068">
        <v>0</v>
      </c>
      <c r="N1068">
        <f t="shared" si="112"/>
        <v>1298.1600000000001</v>
      </c>
      <c r="O1068">
        <f t="shared" si="113"/>
        <v>9048.1751999999997</v>
      </c>
      <c r="P1068" t="str">
        <f t="shared" si="114"/>
        <v>30294108530VME</v>
      </c>
      <c r="Q1068" t="str">
        <f t="shared" si="115"/>
        <v>34108530VME</v>
      </c>
      <c r="R1068" t="str">
        <f t="shared" si="116"/>
        <v>341085TDVME</v>
      </c>
      <c r="S1068" t="str">
        <f t="shared" si="117"/>
        <v>302941085TDVME</v>
      </c>
      <c r="T1068" t="str">
        <f t="shared" si="118"/>
        <v>0VME</v>
      </c>
    </row>
    <row r="1069" spans="3:20" x14ac:dyDescent="0.2">
      <c r="C1069">
        <v>3029</v>
      </c>
      <c r="D1069" t="s">
        <v>199</v>
      </c>
      <c r="E1069" t="s">
        <v>200</v>
      </c>
      <c r="F1069" t="s">
        <v>899</v>
      </c>
      <c r="G1069" s="1">
        <v>41085</v>
      </c>
      <c r="H1069" t="s">
        <v>204</v>
      </c>
      <c r="I1069">
        <v>34</v>
      </c>
      <c r="J1069">
        <v>6.85</v>
      </c>
      <c r="K1069">
        <v>89.77</v>
      </c>
      <c r="L1069" s="139">
        <v>0</v>
      </c>
      <c r="M1069">
        <v>0</v>
      </c>
      <c r="N1069">
        <f t="shared" si="112"/>
        <v>89.77</v>
      </c>
      <c r="O1069">
        <f t="shared" si="113"/>
        <v>614.92449999999997</v>
      </c>
      <c r="P1069" t="str">
        <f t="shared" si="114"/>
        <v>30294108530CME</v>
      </c>
      <c r="Q1069" t="str">
        <f t="shared" si="115"/>
        <v>34108530CME</v>
      </c>
      <c r="R1069" t="str">
        <f t="shared" si="116"/>
        <v>341085TDCME</v>
      </c>
      <c r="S1069" t="str">
        <f t="shared" si="117"/>
        <v>302941085TDCME</v>
      </c>
      <c r="T1069" t="str">
        <f t="shared" si="118"/>
        <v>0CME</v>
      </c>
    </row>
    <row r="1070" spans="3:20" x14ac:dyDescent="0.2">
      <c r="C1070">
        <v>3029</v>
      </c>
      <c r="D1070" t="s">
        <v>199</v>
      </c>
      <c r="E1070" t="s">
        <v>200</v>
      </c>
      <c r="F1070" t="s">
        <v>900</v>
      </c>
      <c r="G1070" s="1">
        <v>41085</v>
      </c>
      <c r="H1070" t="s">
        <v>202</v>
      </c>
      <c r="I1070">
        <v>34</v>
      </c>
      <c r="J1070">
        <v>6.97</v>
      </c>
      <c r="K1070">
        <v>0</v>
      </c>
      <c r="L1070" s="139">
        <v>180.67</v>
      </c>
      <c r="M1070">
        <v>0</v>
      </c>
      <c r="N1070">
        <f t="shared" si="112"/>
        <v>180.67</v>
      </c>
      <c r="O1070">
        <f t="shared" si="113"/>
        <v>1259.2698999999998</v>
      </c>
      <c r="P1070" t="str">
        <f t="shared" si="114"/>
        <v>30294108530VME</v>
      </c>
      <c r="Q1070" t="str">
        <f t="shared" si="115"/>
        <v>34108530VME</v>
      </c>
      <c r="R1070" t="str">
        <f t="shared" si="116"/>
        <v>341085TDVME</v>
      </c>
      <c r="S1070" t="str">
        <f t="shared" si="117"/>
        <v>302941085TDVME</v>
      </c>
      <c r="T1070" t="str">
        <f t="shared" si="118"/>
        <v>0VME</v>
      </c>
    </row>
    <row r="1071" spans="3:20" x14ac:dyDescent="0.2">
      <c r="C1071">
        <v>3030</v>
      </c>
      <c r="D1071" t="s">
        <v>199</v>
      </c>
      <c r="E1071" t="s">
        <v>200</v>
      </c>
      <c r="F1071" t="s">
        <v>236</v>
      </c>
      <c r="G1071" s="1">
        <v>41085</v>
      </c>
      <c r="H1071" t="s">
        <v>204</v>
      </c>
      <c r="I1071">
        <v>34</v>
      </c>
      <c r="J1071">
        <v>6.85</v>
      </c>
      <c r="K1071">
        <v>14</v>
      </c>
      <c r="L1071" s="139">
        <v>0</v>
      </c>
      <c r="M1071">
        <v>0</v>
      </c>
      <c r="N1071">
        <f t="shared" si="112"/>
        <v>14</v>
      </c>
      <c r="O1071">
        <f t="shared" si="113"/>
        <v>95.899999999999991</v>
      </c>
      <c r="P1071" t="str">
        <f t="shared" si="114"/>
        <v>30304108530CME</v>
      </c>
      <c r="Q1071" t="str">
        <f t="shared" si="115"/>
        <v>34108530CME</v>
      </c>
      <c r="R1071" t="str">
        <f t="shared" si="116"/>
        <v>341085TDCME</v>
      </c>
      <c r="S1071" t="str">
        <f t="shared" si="117"/>
        <v>303041085TDCME</v>
      </c>
      <c r="T1071" t="str">
        <f t="shared" si="118"/>
        <v>0CME</v>
      </c>
    </row>
    <row r="1072" spans="3:20" x14ac:dyDescent="0.2">
      <c r="C1072">
        <v>3030</v>
      </c>
      <c r="D1072" t="s">
        <v>199</v>
      </c>
      <c r="E1072" t="s">
        <v>200</v>
      </c>
      <c r="F1072" t="s">
        <v>201</v>
      </c>
      <c r="G1072" s="1">
        <v>41085</v>
      </c>
      <c r="H1072" t="s">
        <v>204</v>
      </c>
      <c r="I1072">
        <v>34</v>
      </c>
      <c r="J1072">
        <v>6.85</v>
      </c>
      <c r="K1072">
        <v>1435.58</v>
      </c>
      <c r="L1072" s="139">
        <v>0</v>
      </c>
      <c r="M1072">
        <v>0</v>
      </c>
      <c r="N1072">
        <f t="shared" si="112"/>
        <v>1435.58</v>
      </c>
      <c r="O1072">
        <f t="shared" si="113"/>
        <v>9833.7229999999981</v>
      </c>
      <c r="P1072" t="str">
        <f t="shared" si="114"/>
        <v>30304108530CME</v>
      </c>
      <c r="Q1072" t="str">
        <f t="shared" si="115"/>
        <v>34108530CME</v>
      </c>
      <c r="R1072" t="str">
        <f t="shared" si="116"/>
        <v>341085TDCME</v>
      </c>
      <c r="S1072" t="str">
        <f t="shared" si="117"/>
        <v>303041085TDCME</v>
      </c>
      <c r="T1072" t="str">
        <f t="shared" si="118"/>
        <v>0CME</v>
      </c>
    </row>
    <row r="1073" spans="3:20" x14ac:dyDescent="0.2">
      <c r="C1073">
        <v>3030</v>
      </c>
      <c r="D1073" t="s">
        <v>199</v>
      </c>
      <c r="E1073" t="s">
        <v>200</v>
      </c>
      <c r="F1073" t="s">
        <v>214</v>
      </c>
      <c r="G1073" s="1">
        <v>41085</v>
      </c>
      <c r="H1073" t="s">
        <v>202</v>
      </c>
      <c r="I1073">
        <v>34</v>
      </c>
      <c r="J1073">
        <v>6.97</v>
      </c>
      <c r="K1073">
        <v>0</v>
      </c>
      <c r="L1073" s="139">
        <v>576.71</v>
      </c>
      <c r="M1073">
        <v>0</v>
      </c>
      <c r="N1073">
        <f t="shared" si="112"/>
        <v>576.71</v>
      </c>
      <c r="O1073">
        <f t="shared" si="113"/>
        <v>4019.6687000000002</v>
      </c>
      <c r="P1073" t="str">
        <f t="shared" si="114"/>
        <v>30304108530VME</v>
      </c>
      <c r="Q1073" t="str">
        <f t="shared" si="115"/>
        <v>34108530VME</v>
      </c>
      <c r="R1073" t="str">
        <f t="shared" si="116"/>
        <v>341085TDVME</v>
      </c>
      <c r="S1073" t="str">
        <f t="shared" si="117"/>
        <v>303041085TDVME</v>
      </c>
      <c r="T1073" t="str">
        <f t="shared" si="118"/>
        <v>0VME</v>
      </c>
    </row>
    <row r="1074" spans="3:20" x14ac:dyDescent="0.2">
      <c r="C1074">
        <v>3030</v>
      </c>
      <c r="D1074" t="s">
        <v>199</v>
      </c>
      <c r="E1074" t="s">
        <v>200</v>
      </c>
      <c r="F1074" t="s">
        <v>225</v>
      </c>
      <c r="G1074" s="1">
        <v>41085</v>
      </c>
      <c r="H1074" t="s">
        <v>204</v>
      </c>
      <c r="I1074">
        <v>34</v>
      </c>
      <c r="J1074">
        <v>6.85</v>
      </c>
      <c r="K1074">
        <v>90</v>
      </c>
      <c r="L1074" s="139">
        <v>0</v>
      </c>
      <c r="M1074">
        <v>0</v>
      </c>
      <c r="N1074">
        <f t="shared" si="112"/>
        <v>90</v>
      </c>
      <c r="O1074">
        <f t="shared" si="113"/>
        <v>616.5</v>
      </c>
      <c r="P1074" t="str">
        <f t="shared" si="114"/>
        <v>30304108530CME</v>
      </c>
      <c r="Q1074" t="str">
        <f t="shared" si="115"/>
        <v>34108530CME</v>
      </c>
      <c r="R1074" t="str">
        <f t="shared" si="116"/>
        <v>341085TDCME</v>
      </c>
      <c r="S1074" t="str">
        <f t="shared" si="117"/>
        <v>303041085TDCME</v>
      </c>
      <c r="T1074" t="str">
        <f t="shared" si="118"/>
        <v>0CME</v>
      </c>
    </row>
    <row r="1075" spans="3:20" x14ac:dyDescent="0.2">
      <c r="C1075">
        <v>3030</v>
      </c>
      <c r="D1075" t="s">
        <v>199</v>
      </c>
      <c r="E1075" t="s">
        <v>200</v>
      </c>
      <c r="F1075" t="s">
        <v>235</v>
      </c>
      <c r="G1075" s="1">
        <v>41085</v>
      </c>
      <c r="H1075" t="s">
        <v>202</v>
      </c>
      <c r="I1075">
        <v>34</v>
      </c>
      <c r="J1075">
        <v>6.97</v>
      </c>
      <c r="K1075">
        <v>0</v>
      </c>
      <c r="L1075" s="139">
        <v>450.01</v>
      </c>
      <c r="M1075">
        <v>0</v>
      </c>
      <c r="N1075">
        <f t="shared" si="112"/>
        <v>450.01</v>
      </c>
      <c r="O1075">
        <f t="shared" si="113"/>
        <v>3136.5697</v>
      </c>
      <c r="P1075" t="str">
        <f t="shared" si="114"/>
        <v>30304108530VME</v>
      </c>
      <c r="Q1075" t="str">
        <f t="shared" si="115"/>
        <v>34108530VME</v>
      </c>
      <c r="R1075" t="str">
        <f t="shared" si="116"/>
        <v>341085TDVME</v>
      </c>
      <c r="S1075" t="str">
        <f t="shared" si="117"/>
        <v>303041085TDVME</v>
      </c>
      <c r="T1075" t="str">
        <f t="shared" si="118"/>
        <v>0VME</v>
      </c>
    </row>
    <row r="1076" spans="3:20" x14ac:dyDescent="0.2">
      <c r="C1076">
        <v>3031</v>
      </c>
      <c r="D1076" t="s">
        <v>199</v>
      </c>
      <c r="E1076" t="s">
        <v>200</v>
      </c>
      <c r="F1076" t="s">
        <v>712</v>
      </c>
      <c r="G1076" s="1">
        <v>41085</v>
      </c>
      <c r="H1076" t="s">
        <v>204</v>
      </c>
      <c r="I1076">
        <v>34</v>
      </c>
      <c r="J1076">
        <v>6.85</v>
      </c>
      <c r="K1076">
        <v>288.38</v>
      </c>
      <c r="L1076" s="139">
        <v>0</v>
      </c>
      <c r="M1076">
        <v>0</v>
      </c>
      <c r="N1076">
        <f t="shared" si="112"/>
        <v>288.38</v>
      </c>
      <c r="O1076">
        <f t="shared" si="113"/>
        <v>1975.4029999999998</v>
      </c>
      <c r="P1076" t="str">
        <f t="shared" si="114"/>
        <v>30314108530CME</v>
      </c>
      <c r="Q1076" t="str">
        <f t="shared" si="115"/>
        <v>34108530CME</v>
      </c>
      <c r="R1076" t="str">
        <f t="shared" si="116"/>
        <v>341085TDCME</v>
      </c>
      <c r="S1076" t="str">
        <f t="shared" si="117"/>
        <v>303141085TDCME</v>
      </c>
      <c r="T1076" t="str">
        <f t="shared" si="118"/>
        <v>0CME</v>
      </c>
    </row>
    <row r="1077" spans="3:20" x14ac:dyDescent="0.2">
      <c r="C1077">
        <v>3031</v>
      </c>
      <c r="D1077" t="s">
        <v>199</v>
      </c>
      <c r="E1077" t="s">
        <v>200</v>
      </c>
      <c r="F1077" t="s">
        <v>713</v>
      </c>
      <c r="G1077" s="1">
        <v>41085</v>
      </c>
      <c r="H1077" t="s">
        <v>202</v>
      </c>
      <c r="I1077">
        <v>34</v>
      </c>
      <c r="J1077">
        <v>6.97</v>
      </c>
      <c r="K1077">
        <v>0</v>
      </c>
      <c r="L1077" s="139">
        <v>2040.8</v>
      </c>
      <c r="M1077">
        <v>0</v>
      </c>
      <c r="N1077">
        <f t="shared" si="112"/>
        <v>2040.8</v>
      </c>
      <c r="O1077">
        <f t="shared" si="113"/>
        <v>14224.375999999998</v>
      </c>
      <c r="P1077" t="str">
        <f t="shared" si="114"/>
        <v>30314108530VME</v>
      </c>
      <c r="Q1077" t="str">
        <f t="shared" si="115"/>
        <v>34108530VME</v>
      </c>
      <c r="R1077" t="str">
        <f t="shared" si="116"/>
        <v>341085TDVME</v>
      </c>
      <c r="S1077" t="str">
        <f t="shared" si="117"/>
        <v>303141085TDVME</v>
      </c>
      <c r="T1077" t="str">
        <f t="shared" si="118"/>
        <v>0VME</v>
      </c>
    </row>
    <row r="1078" spans="3:20" x14ac:dyDescent="0.2">
      <c r="C1078">
        <v>3033</v>
      </c>
      <c r="D1078" t="s">
        <v>199</v>
      </c>
      <c r="E1078" t="s">
        <v>200</v>
      </c>
      <c r="F1078" t="s">
        <v>709</v>
      </c>
      <c r="G1078" s="1">
        <v>41085</v>
      </c>
      <c r="H1078" t="s">
        <v>204</v>
      </c>
      <c r="I1078">
        <v>34</v>
      </c>
      <c r="J1078">
        <v>6.86</v>
      </c>
      <c r="K1078">
        <v>405.72</v>
      </c>
      <c r="L1078" s="139">
        <v>0</v>
      </c>
      <c r="M1078">
        <v>0</v>
      </c>
      <c r="N1078">
        <f t="shared" si="112"/>
        <v>405.72</v>
      </c>
      <c r="O1078">
        <f t="shared" si="113"/>
        <v>2783.2392000000004</v>
      </c>
      <c r="P1078" t="str">
        <f t="shared" si="114"/>
        <v>30334108530CME</v>
      </c>
      <c r="Q1078" t="str">
        <f t="shared" si="115"/>
        <v>34108530CME</v>
      </c>
      <c r="R1078" t="str">
        <f t="shared" si="116"/>
        <v>341085TDCME</v>
      </c>
      <c r="S1078" t="str">
        <f t="shared" si="117"/>
        <v>303341085TDCME</v>
      </c>
      <c r="T1078" t="str">
        <f t="shared" si="118"/>
        <v>0CME</v>
      </c>
    </row>
    <row r="1079" spans="3:20" x14ac:dyDescent="0.2">
      <c r="C1079">
        <v>3033</v>
      </c>
      <c r="D1079" t="s">
        <v>199</v>
      </c>
      <c r="E1079" t="s">
        <v>200</v>
      </c>
      <c r="F1079" t="s">
        <v>710</v>
      </c>
      <c r="G1079" s="1">
        <v>41085</v>
      </c>
      <c r="H1079" t="s">
        <v>202</v>
      </c>
      <c r="I1079">
        <v>34</v>
      </c>
      <c r="J1079">
        <v>6.96</v>
      </c>
      <c r="K1079">
        <v>0</v>
      </c>
      <c r="L1079" s="139">
        <v>1946.36</v>
      </c>
      <c r="M1079">
        <v>0</v>
      </c>
      <c r="N1079">
        <f t="shared" si="112"/>
        <v>1946.36</v>
      </c>
      <c r="O1079">
        <f t="shared" si="113"/>
        <v>13546.665599999998</v>
      </c>
      <c r="P1079" t="str">
        <f t="shared" si="114"/>
        <v>30334108530VME</v>
      </c>
      <c r="Q1079" t="str">
        <f t="shared" si="115"/>
        <v>34108530VME</v>
      </c>
      <c r="R1079" t="str">
        <f t="shared" si="116"/>
        <v>341085TDVME</v>
      </c>
      <c r="S1079" t="str">
        <f t="shared" si="117"/>
        <v>303341085TDVME</v>
      </c>
      <c r="T1079" t="str">
        <f t="shared" si="118"/>
        <v>0VME</v>
      </c>
    </row>
    <row r="1080" spans="3:20" x14ac:dyDescent="0.2">
      <c r="C1080">
        <v>3034</v>
      </c>
      <c r="D1080" t="s">
        <v>199</v>
      </c>
      <c r="E1080" t="s">
        <v>200</v>
      </c>
      <c r="F1080" t="s">
        <v>711</v>
      </c>
      <c r="G1080" s="1">
        <v>41085</v>
      </c>
      <c r="H1080" t="s">
        <v>204</v>
      </c>
      <c r="I1080">
        <v>34</v>
      </c>
      <c r="J1080">
        <v>6.85</v>
      </c>
      <c r="K1080">
        <v>702.19</v>
      </c>
      <c r="L1080" s="139">
        <v>0</v>
      </c>
      <c r="M1080">
        <v>0</v>
      </c>
      <c r="N1080">
        <f t="shared" si="112"/>
        <v>702.19</v>
      </c>
      <c r="O1080">
        <f t="shared" si="113"/>
        <v>4810.0015000000003</v>
      </c>
      <c r="P1080" t="str">
        <f t="shared" si="114"/>
        <v>30344108530CME</v>
      </c>
      <c r="Q1080" t="str">
        <f t="shared" si="115"/>
        <v>34108530CME</v>
      </c>
      <c r="R1080" t="str">
        <f t="shared" si="116"/>
        <v>341085TDCME</v>
      </c>
      <c r="S1080" t="str">
        <f t="shared" si="117"/>
        <v>303441085TDCME</v>
      </c>
      <c r="T1080" t="str">
        <f t="shared" si="118"/>
        <v>0CME</v>
      </c>
    </row>
    <row r="1081" spans="3:20" x14ac:dyDescent="0.2">
      <c r="C1081">
        <v>3034</v>
      </c>
      <c r="D1081" t="s">
        <v>199</v>
      </c>
      <c r="E1081" t="s">
        <v>200</v>
      </c>
      <c r="F1081" t="s">
        <v>711</v>
      </c>
      <c r="G1081" s="1">
        <v>41085</v>
      </c>
      <c r="H1081" t="s">
        <v>202</v>
      </c>
      <c r="I1081">
        <v>34</v>
      </c>
      <c r="J1081">
        <v>6.97</v>
      </c>
      <c r="K1081">
        <v>0</v>
      </c>
      <c r="L1081" s="139">
        <v>1314.23</v>
      </c>
      <c r="M1081">
        <v>0</v>
      </c>
      <c r="N1081">
        <f t="shared" si="112"/>
        <v>1314.23</v>
      </c>
      <c r="O1081">
        <f t="shared" si="113"/>
        <v>9160.1831000000002</v>
      </c>
      <c r="P1081" t="str">
        <f t="shared" si="114"/>
        <v>30344108530VME</v>
      </c>
      <c r="Q1081" t="str">
        <f t="shared" si="115"/>
        <v>34108530VME</v>
      </c>
      <c r="R1081" t="str">
        <f t="shared" si="116"/>
        <v>341085TDVME</v>
      </c>
      <c r="S1081" t="str">
        <f t="shared" si="117"/>
        <v>303441085TDVME</v>
      </c>
      <c r="T1081" t="str">
        <f t="shared" si="118"/>
        <v>0VME</v>
      </c>
    </row>
    <row r="1082" spans="3:20" x14ac:dyDescent="0.2">
      <c r="C1082">
        <v>3036</v>
      </c>
      <c r="D1082" t="s">
        <v>199</v>
      </c>
      <c r="E1082" t="s">
        <v>200</v>
      </c>
      <c r="F1082" t="s">
        <v>628</v>
      </c>
      <c r="G1082" s="1">
        <v>41085</v>
      </c>
      <c r="H1082" t="s">
        <v>204</v>
      </c>
      <c r="I1082">
        <v>34</v>
      </c>
      <c r="J1082">
        <v>6.85</v>
      </c>
      <c r="K1082">
        <v>685.31</v>
      </c>
      <c r="L1082" s="139">
        <v>0</v>
      </c>
      <c r="M1082">
        <v>0</v>
      </c>
      <c r="N1082">
        <f t="shared" si="112"/>
        <v>685.31</v>
      </c>
      <c r="O1082">
        <f t="shared" si="113"/>
        <v>4694.3734999999997</v>
      </c>
      <c r="P1082" t="str">
        <f t="shared" si="114"/>
        <v>30364108530CME</v>
      </c>
      <c r="Q1082" t="str">
        <f t="shared" si="115"/>
        <v>34108530CME</v>
      </c>
      <c r="R1082" t="str">
        <f t="shared" si="116"/>
        <v>341085TDCME</v>
      </c>
      <c r="S1082" t="str">
        <f t="shared" si="117"/>
        <v>303641085TDCME</v>
      </c>
      <c r="T1082" t="str">
        <f t="shared" si="118"/>
        <v>0CME</v>
      </c>
    </row>
    <row r="1083" spans="3:20" x14ac:dyDescent="0.2">
      <c r="C1083">
        <v>3036</v>
      </c>
      <c r="D1083" t="s">
        <v>199</v>
      </c>
      <c r="E1083" t="s">
        <v>200</v>
      </c>
      <c r="F1083" t="s">
        <v>629</v>
      </c>
      <c r="G1083" s="1">
        <v>41085</v>
      </c>
      <c r="H1083" t="s">
        <v>202</v>
      </c>
      <c r="I1083">
        <v>34</v>
      </c>
      <c r="J1083">
        <v>6.97</v>
      </c>
      <c r="K1083">
        <v>0</v>
      </c>
      <c r="L1083" s="139">
        <v>148.55000000000001</v>
      </c>
      <c r="M1083">
        <v>0</v>
      </c>
      <c r="N1083">
        <f t="shared" si="112"/>
        <v>148.55000000000001</v>
      </c>
      <c r="O1083">
        <f t="shared" si="113"/>
        <v>1035.3935000000001</v>
      </c>
      <c r="P1083" t="str">
        <f t="shared" si="114"/>
        <v>30364108530VME</v>
      </c>
      <c r="Q1083" t="str">
        <f t="shared" si="115"/>
        <v>34108530VME</v>
      </c>
      <c r="R1083" t="str">
        <f t="shared" si="116"/>
        <v>341085TDVME</v>
      </c>
      <c r="S1083" t="str">
        <f t="shared" si="117"/>
        <v>303641085TDVME</v>
      </c>
      <c r="T1083" t="str">
        <f t="shared" si="118"/>
        <v>0VME</v>
      </c>
    </row>
    <row r="1084" spans="3:20" x14ac:dyDescent="0.2">
      <c r="C1084">
        <v>5003</v>
      </c>
      <c r="D1084" t="s">
        <v>199</v>
      </c>
      <c r="E1084" t="s">
        <v>200</v>
      </c>
      <c r="F1084" t="s">
        <v>201</v>
      </c>
      <c r="G1084" s="1">
        <v>41085</v>
      </c>
      <c r="H1084" t="s">
        <v>204</v>
      </c>
      <c r="I1084">
        <v>34</v>
      </c>
      <c r="J1084">
        <v>6.85</v>
      </c>
      <c r="K1084">
        <v>34157.529900000001</v>
      </c>
      <c r="L1084" s="139">
        <v>0</v>
      </c>
      <c r="M1084">
        <v>0</v>
      </c>
      <c r="N1084">
        <f t="shared" si="112"/>
        <v>34157.529900000001</v>
      </c>
      <c r="O1084">
        <f t="shared" si="113"/>
        <v>233979.079815</v>
      </c>
      <c r="P1084" t="str">
        <f t="shared" si="114"/>
        <v>50034108530CME</v>
      </c>
      <c r="Q1084" t="str">
        <f t="shared" si="115"/>
        <v>54108530CME</v>
      </c>
      <c r="R1084" t="str">
        <f t="shared" si="116"/>
        <v>541085TDCME</v>
      </c>
      <c r="S1084" t="str">
        <f t="shared" si="117"/>
        <v>500341085TDCME</v>
      </c>
      <c r="T1084" t="str">
        <f t="shared" si="118"/>
        <v>0CME</v>
      </c>
    </row>
    <row r="1085" spans="3:20" x14ac:dyDescent="0.2">
      <c r="C1085">
        <v>5003</v>
      </c>
      <c r="D1085" t="s">
        <v>199</v>
      </c>
      <c r="E1085" t="s">
        <v>200</v>
      </c>
      <c r="F1085" t="s">
        <v>214</v>
      </c>
      <c r="G1085" s="1">
        <v>41085</v>
      </c>
      <c r="H1085" t="s">
        <v>202</v>
      </c>
      <c r="I1085">
        <v>34</v>
      </c>
      <c r="J1085">
        <v>6.97</v>
      </c>
      <c r="K1085">
        <v>0</v>
      </c>
      <c r="L1085" s="139">
        <v>32538.9</v>
      </c>
      <c r="M1085">
        <v>0</v>
      </c>
      <c r="N1085">
        <f t="shared" si="112"/>
        <v>32538.9</v>
      </c>
      <c r="O1085">
        <f t="shared" si="113"/>
        <v>226796.133</v>
      </c>
      <c r="P1085" t="str">
        <f t="shared" si="114"/>
        <v>50034108530VME</v>
      </c>
      <c r="Q1085" t="str">
        <f t="shared" si="115"/>
        <v>54108530VME</v>
      </c>
      <c r="R1085" t="str">
        <f t="shared" si="116"/>
        <v>541085TDVME</v>
      </c>
      <c r="S1085" t="str">
        <f t="shared" si="117"/>
        <v>500341085TDVME</v>
      </c>
      <c r="T1085" t="str">
        <f t="shared" si="118"/>
        <v>0VME</v>
      </c>
    </row>
    <row r="1086" spans="3:20" x14ac:dyDescent="0.2">
      <c r="C1086">
        <v>5003</v>
      </c>
      <c r="D1086" t="s">
        <v>199</v>
      </c>
      <c r="E1086" t="s">
        <v>226</v>
      </c>
      <c r="F1086" t="s">
        <v>225</v>
      </c>
      <c r="G1086" s="1">
        <v>41085</v>
      </c>
      <c r="H1086" t="s">
        <v>204</v>
      </c>
      <c r="I1086">
        <v>34</v>
      </c>
      <c r="J1086">
        <v>6.95</v>
      </c>
      <c r="K1086">
        <v>102500</v>
      </c>
      <c r="L1086" s="139">
        <v>0</v>
      </c>
      <c r="M1086">
        <v>0</v>
      </c>
      <c r="N1086">
        <f t="shared" si="112"/>
        <v>102500</v>
      </c>
      <c r="O1086">
        <f t="shared" si="113"/>
        <v>712375</v>
      </c>
      <c r="P1086" t="str">
        <f t="shared" si="114"/>
        <v>50034108531CME</v>
      </c>
      <c r="Q1086" t="str">
        <f t="shared" si="115"/>
        <v>54108531CME</v>
      </c>
      <c r="R1086" t="str">
        <f t="shared" si="116"/>
        <v>541085TDCME</v>
      </c>
      <c r="S1086" t="str">
        <f t="shared" si="117"/>
        <v>500341085TDCME</v>
      </c>
      <c r="T1086" t="str">
        <f t="shared" si="118"/>
        <v>0CME</v>
      </c>
    </row>
    <row r="1087" spans="3:20" x14ac:dyDescent="0.2">
      <c r="C1087">
        <v>5003</v>
      </c>
      <c r="D1087" t="s">
        <v>199</v>
      </c>
      <c r="E1087" t="s">
        <v>226</v>
      </c>
      <c r="F1087" t="s">
        <v>235</v>
      </c>
      <c r="G1087" s="1">
        <v>41085</v>
      </c>
      <c r="H1087" t="s">
        <v>204</v>
      </c>
      <c r="I1087">
        <v>34</v>
      </c>
      <c r="J1087">
        <v>6.86</v>
      </c>
      <c r="K1087">
        <v>343919.43</v>
      </c>
      <c r="L1087" s="139">
        <v>0</v>
      </c>
      <c r="M1087">
        <v>0</v>
      </c>
      <c r="N1087">
        <f t="shared" si="112"/>
        <v>343919.43</v>
      </c>
      <c r="O1087">
        <f t="shared" si="113"/>
        <v>2359287.2897999999</v>
      </c>
      <c r="P1087" t="str">
        <f t="shared" si="114"/>
        <v>50034108531CME</v>
      </c>
      <c r="Q1087" t="str">
        <f t="shared" si="115"/>
        <v>54108531CME</v>
      </c>
      <c r="R1087" t="str">
        <f t="shared" si="116"/>
        <v>541085TDCME</v>
      </c>
      <c r="S1087" t="str">
        <f t="shared" si="117"/>
        <v>500341085TDCME</v>
      </c>
      <c r="T1087" t="str">
        <f t="shared" si="118"/>
        <v>0CME</v>
      </c>
    </row>
    <row r="1088" spans="3:20" x14ac:dyDescent="0.2">
      <c r="C1088">
        <v>5003</v>
      </c>
      <c r="D1088" t="s">
        <v>199</v>
      </c>
      <c r="E1088" t="s">
        <v>226</v>
      </c>
      <c r="F1088" t="s">
        <v>236</v>
      </c>
      <c r="G1088" s="1">
        <v>41085</v>
      </c>
      <c r="H1088" t="s">
        <v>204</v>
      </c>
      <c r="I1088">
        <v>34</v>
      </c>
      <c r="J1088">
        <v>6.86</v>
      </c>
      <c r="K1088">
        <v>900</v>
      </c>
      <c r="L1088" s="139">
        <v>0</v>
      </c>
      <c r="M1088">
        <v>0</v>
      </c>
      <c r="N1088">
        <f t="shared" si="112"/>
        <v>900</v>
      </c>
      <c r="O1088">
        <f t="shared" si="113"/>
        <v>6174</v>
      </c>
      <c r="P1088" t="str">
        <f t="shared" si="114"/>
        <v>50034108531CME</v>
      </c>
      <c r="Q1088" t="str">
        <f t="shared" si="115"/>
        <v>54108531CME</v>
      </c>
      <c r="R1088" t="str">
        <f t="shared" si="116"/>
        <v>541085TDCME</v>
      </c>
      <c r="S1088" t="str">
        <f t="shared" si="117"/>
        <v>500341085TDCME</v>
      </c>
      <c r="T1088" t="str">
        <f t="shared" si="118"/>
        <v>0CME</v>
      </c>
    </row>
    <row r="1089" spans="3:20" x14ac:dyDescent="0.2">
      <c r="C1089">
        <v>5004</v>
      </c>
      <c r="D1089" t="s">
        <v>199</v>
      </c>
      <c r="E1089" t="s">
        <v>200</v>
      </c>
      <c r="F1089" t="s">
        <v>628</v>
      </c>
      <c r="G1089" s="1">
        <v>41085</v>
      </c>
      <c r="H1089" t="s">
        <v>204</v>
      </c>
      <c r="I1089">
        <v>34</v>
      </c>
      <c r="J1089">
        <v>6.85</v>
      </c>
      <c r="K1089">
        <v>4860.32</v>
      </c>
      <c r="L1089" s="139">
        <v>0</v>
      </c>
      <c r="M1089">
        <v>0</v>
      </c>
      <c r="N1089">
        <f t="shared" si="112"/>
        <v>4860.32</v>
      </c>
      <c r="O1089">
        <f t="shared" si="113"/>
        <v>33293.191999999995</v>
      </c>
      <c r="P1089" t="str">
        <f t="shared" si="114"/>
        <v>50044108530CME</v>
      </c>
      <c r="Q1089" t="str">
        <f t="shared" si="115"/>
        <v>54108530CME</v>
      </c>
      <c r="R1089" t="str">
        <f t="shared" si="116"/>
        <v>541085TDCME</v>
      </c>
      <c r="S1089" t="str">
        <f t="shared" si="117"/>
        <v>500441085TDCME</v>
      </c>
      <c r="T1089" t="str">
        <f t="shared" si="118"/>
        <v>0CME</v>
      </c>
    </row>
    <row r="1090" spans="3:20" x14ac:dyDescent="0.2">
      <c r="C1090">
        <v>5004</v>
      </c>
      <c r="D1090" t="s">
        <v>199</v>
      </c>
      <c r="E1090" t="s">
        <v>200</v>
      </c>
      <c r="F1090" t="s">
        <v>629</v>
      </c>
      <c r="G1090" s="1">
        <v>41085</v>
      </c>
      <c r="H1090" t="s">
        <v>202</v>
      </c>
      <c r="I1090">
        <v>34</v>
      </c>
      <c r="J1090">
        <v>6.97</v>
      </c>
      <c r="K1090">
        <v>0</v>
      </c>
      <c r="L1090" s="139">
        <v>5990.12</v>
      </c>
      <c r="M1090">
        <v>0</v>
      </c>
      <c r="N1090">
        <f t="shared" si="112"/>
        <v>5990.12</v>
      </c>
      <c r="O1090">
        <f t="shared" si="113"/>
        <v>41751.136399999996</v>
      </c>
      <c r="P1090" t="str">
        <f t="shared" si="114"/>
        <v>50044108530VME</v>
      </c>
      <c r="Q1090" t="str">
        <f t="shared" si="115"/>
        <v>54108530VME</v>
      </c>
      <c r="R1090" t="str">
        <f t="shared" si="116"/>
        <v>541085TDVME</v>
      </c>
      <c r="S1090" t="str">
        <f t="shared" si="117"/>
        <v>500441085TDVME</v>
      </c>
      <c r="T1090" t="str">
        <f t="shared" si="118"/>
        <v>0VME</v>
      </c>
    </row>
    <row r="1091" spans="3:20" x14ac:dyDescent="0.2">
      <c r="C1091">
        <v>5006</v>
      </c>
      <c r="D1091" t="s">
        <v>199</v>
      </c>
      <c r="E1091" t="s">
        <v>200</v>
      </c>
      <c r="F1091" t="s">
        <v>626</v>
      </c>
      <c r="G1091" s="1">
        <v>41085</v>
      </c>
      <c r="H1091" t="s">
        <v>204</v>
      </c>
      <c r="I1091">
        <v>34</v>
      </c>
      <c r="J1091">
        <v>6.85</v>
      </c>
      <c r="K1091">
        <v>8776.09</v>
      </c>
      <c r="L1091" s="139">
        <v>0</v>
      </c>
      <c r="M1091">
        <v>0</v>
      </c>
      <c r="N1091">
        <f t="shared" si="112"/>
        <v>8776.09</v>
      </c>
      <c r="O1091">
        <f t="shared" si="113"/>
        <v>60116.216499999995</v>
      </c>
      <c r="P1091" t="str">
        <f t="shared" si="114"/>
        <v>50064108530CME</v>
      </c>
      <c r="Q1091" t="str">
        <f t="shared" si="115"/>
        <v>54108530CME</v>
      </c>
      <c r="R1091" t="str">
        <f t="shared" si="116"/>
        <v>541085TDCME</v>
      </c>
      <c r="S1091" t="str">
        <f t="shared" si="117"/>
        <v>500641085TDCME</v>
      </c>
      <c r="T1091" t="str">
        <f t="shared" si="118"/>
        <v>0CME</v>
      </c>
    </row>
    <row r="1092" spans="3:20" x14ac:dyDescent="0.2">
      <c r="C1092">
        <v>5006</v>
      </c>
      <c r="D1092" t="s">
        <v>199</v>
      </c>
      <c r="E1092" t="s">
        <v>200</v>
      </c>
      <c r="F1092" t="s">
        <v>627</v>
      </c>
      <c r="G1092" s="1">
        <v>41085</v>
      </c>
      <c r="H1092" t="s">
        <v>202</v>
      </c>
      <c r="I1092">
        <v>34</v>
      </c>
      <c r="J1092">
        <v>6.97</v>
      </c>
      <c r="K1092">
        <v>0</v>
      </c>
      <c r="L1092" s="139">
        <v>34074.22</v>
      </c>
      <c r="M1092">
        <v>0</v>
      </c>
      <c r="N1092">
        <f t="shared" si="112"/>
        <v>34074.22</v>
      </c>
      <c r="O1092">
        <f t="shared" si="113"/>
        <v>237497.31340000001</v>
      </c>
      <c r="P1092" t="str">
        <f t="shared" si="114"/>
        <v>50064108530VME</v>
      </c>
      <c r="Q1092" t="str">
        <f t="shared" si="115"/>
        <v>54108530VME</v>
      </c>
      <c r="R1092" t="str">
        <f t="shared" si="116"/>
        <v>541085TDVME</v>
      </c>
      <c r="S1092" t="str">
        <f t="shared" si="117"/>
        <v>500641085TDVME</v>
      </c>
      <c r="T1092" t="str">
        <f t="shared" si="118"/>
        <v>0VME</v>
      </c>
    </row>
    <row r="1093" spans="3:20" x14ac:dyDescent="0.2">
      <c r="C1093">
        <v>5006</v>
      </c>
      <c r="D1093" t="s">
        <v>199</v>
      </c>
      <c r="E1093" t="s">
        <v>200</v>
      </c>
      <c r="F1093" t="s">
        <v>714</v>
      </c>
      <c r="G1093" s="1">
        <v>41085</v>
      </c>
      <c r="H1093" t="s">
        <v>204</v>
      </c>
      <c r="I1093">
        <v>34</v>
      </c>
      <c r="J1093">
        <v>6.85</v>
      </c>
      <c r="K1093">
        <v>715.12</v>
      </c>
      <c r="L1093" s="139">
        <v>0</v>
      </c>
      <c r="M1093">
        <v>0</v>
      </c>
      <c r="N1093">
        <f t="shared" si="112"/>
        <v>715.12</v>
      </c>
      <c r="O1093">
        <f t="shared" si="113"/>
        <v>4898.5720000000001</v>
      </c>
      <c r="P1093" t="str">
        <f t="shared" si="114"/>
        <v>50064108530CME</v>
      </c>
      <c r="Q1093" t="str">
        <f t="shared" si="115"/>
        <v>54108530CME</v>
      </c>
      <c r="R1093" t="str">
        <f t="shared" si="116"/>
        <v>541085TDCME</v>
      </c>
      <c r="S1093" t="str">
        <f t="shared" si="117"/>
        <v>500641085TDCME</v>
      </c>
      <c r="T1093" t="str">
        <f t="shared" si="118"/>
        <v>0CME</v>
      </c>
    </row>
    <row r="1094" spans="3:20" x14ac:dyDescent="0.2">
      <c r="C1094">
        <v>5006</v>
      </c>
      <c r="D1094" t="s">
        <v>199</v>
      </c>
      <c r="E1094" t="s">
        <v>200</v>
      </c>
      <c r="F1094" t="s">
        <v>715</v>
      </c>
      <c r="G1094" s="1">
        <v>41085</v>
      </c>
      <c r="H1094" t="s">
        <v>202</v>
      </c>
      <c r="I1094">
        <v>34</v>
      </c>
      <c r="J1094">
        <v>6.97</v>
      </c>
      <c r="K1094">
        <v>0</v>
      </c>
      <c r="L1094" s="139">
        <v>1507.11</v>
      </c>
      <c r="M1094">
        <v>0</v>
      </c>
      <c r="N1094">
        <f t="shared" si="112"/>
        <v>1507.11</v>
      </c>
      <c r="O1094">
        <f t="shared" si="113"/>
        <v>10504.556699999999</v>
      </c>
      <c r="P1094" t="str">
        <f t="shared" si="114"/>
        <v>50064108530VME</v>
      </c>
      <c r="Q1094" t="str">
        <f t="shared" si="115"/>
        <v>54108530VME</v>
      </c>
      <c r="R1094" t="str">
        <f t="shared" si="116"/>
        <v>541085TDVME</v>
      </c>
      <c r="S1094" t="str">
        <f t="shared" si="117"/>
        <v>500641085TDVME</v>
      </c>
      <c r="T1094" t="str">
        <f t="shared" si="118"/>
        <v>0VME</v>
      </c>
    </row>
    <row r="1095" spans="3:20" x14ac:dyDescent="0.2">
      <c r="C1095">
        <v>5006</v>
      </c>
      <c r="D1095" t="s">
        <v>199</v>
      </c>
      <c r="E1095" t="s">
        <v>200</v>
      </c>
      <c r="F1095" t="s">
        <v>709</v>
      </c>
      <c r="G1095" s="1">
        <v>41085</v>
      </c>
      <c r="H1095" t="s">
        <v>204</v>
      </c>
      <c r="I1095">
        <v>34</v>
      </c>
      <c r="J1095">
        <v>6.85</v>
      </c>
      <c r="K1095">
        <v>4198.0200000000004</v>
      </c>
      <c r="L1095" s="139">
        <v>0</v>
      </c>
      <c r="M1095">
        <v>0</v>
      </c>
      <c r="N1095">
        <f t="shared" si="112"/>
        <v>4198.0200000000004</v>
      </c>
      <c r="O1095">
        <f t="shared" si="113"/>
        <v>28756.437000000002</v>
      </c>
      <c r="P1095" t="str">
        <f t="shared" si="114"/>
        <v>50064108530CME</v>
      </c>
      <c r="Q1095" t="str">
        <f t="shared" si="115"/>
        <v>54108530CME</v>
      </c>
      <c r="R1095" t="str">
        <f t="shared" si="116"/>
        <v>541085TDCME</v>
      </c>
      <c r="S1095" t="str">
        <f t="shared" si="117"/>
        <v>500641085TDCME</v>
      </c>
      <c r="T1095" t="str">
        <f t="shared" si="118"/>
        <v>0CME</v>
      </c>
    </row>
    <row r="1096" spans="3:20" x14ac:dyDescent="0.2">
      <c r="C1096">
        <v>5006</v>
      </c>
      <c r="D1096" t="s">
        <v>199</v>
      </c>
      <c r="E1096" t="s">
        <v>200</v>
      </c>
      <c r="F1096" t="s">
        <v>710</v>
      </c>
      <c r="G1096" s="1">
        <v>41085</v>
      </c>
      <c r="H1096" t="s">
        <v>202</v>
      </c>
      <c r="I1096">
        <v>34</v>
      </c>
      <c r="J1096">
        <v>6.97</v>
      </c>
      <c r="K1096">
        <v>0</v>
      </c>
      <c r="L1096" s="139">
        <v>9825.9500000000007</v>
      </c>
      <c r="M1096">
        <v>0</v>
      </c>
      <c r="N1096">
        <f t="shared" ref="N1096:N1159" si="119">+L1096+K1096</f>
        <v>9825.9500000000007</v>
      </c>
      <c r="O1096">
        <f t="shared" ref="O1096:O1159" si="120">+N1096*J1096</f>
        <v>68486.871500000008</v>
      </c>
      <c r="P1096" t="str">
        <f t="shared" ref="P1096:P1159" si="121">+C1096&amp;G1096&amp;E1096&amp;H1096</f>
        <v>50064108530VME</v>
      </c>
      <c r="Q1096" t="str">
        <f t="shared" ref="Q1096:Q1159" si="122">IF(C1096=10001,"4"&amp;G1096&amp;E1096&amp;H1096,LEFT(C1096,1)&amp;G1096&amp;E1096&amp;H1096)</f>
        <v>54108530VME</v>
      </c>
      <c r="R1096" t="str">
        <f t="shared" ref="R1096:R1159" si="123">+LEFT(C1096,1)&amp;G1096&amp;IF(OR(E1096="30",E1096="31",E1096="32"),"TD","")&amp;H1096</f>
        <v>541085TDVME</v>
      </c>
      <c r="S1096" t="str">
        <f t="shared" ref="S1096:S1159" si="124">C1096&amp;G1096&amp;IF(OR(E1096="30",E1096="31",E1096="32"),"TD","")&amp;H1096</f>
        <v>500641085TDVME</v>
      </c>
      <c r="T1096" t="str">
        <f t="shared" ref="T1096:T1159" si="125">M1096&amp;H1096</f>
        <v>0VME</v>
      </c>
    </row>
    <row r="1097" spans="3:20" x14ac:dyDescent="0.2">
      <c r="C1097">
        <v>5006</v>
      </c>
      <c r="D1097" t="s">
        <v>199</v>
      </c>
      <c r="E1097" t="s">
        <v>200</v>
      </c>
      <c r="F1097" t="s">
        <v>705</v>
      </c>
      <c r="G1097" s="1">
        <v>41085</v>
      </c>
      <c r="H1097" t="s">
        <v>204</v>
      </c>
      <c r="I1097">
        <v>34</v>
      </c>
      <c r="J1097">
        <v>6.85</v>
      </c>
      <c r="K1097">
        <v>1297.54</v>
      </c>
      <c r="L1097" s="139">
        <v>0</v>
      </c>
      <c r="M1097">
        <v>0</v>
      </c>
      <c r="N1097">
        <f t="shared" si="119"/>
        <v>1297.54</v>
      </c>
      <c r="O1097">
        <f t="shared" si="120"/>
        <v>8888.1489999999994</v>
      </c>
      <c r="P1097" t="str">
        <f t="shared" si="121"/>
        <v>50064108530CME</v>
      </c>
      <c r="Q1097" t="str">
        <f t="shared" si="122"/>
        <v>54108530CME</v>
      </c>
      <c r="R1097" t="str">
        <f t="shared" si="123"/>
        <v>541085TDCME</v>
      </c>
      <c r="S1097" t="str">
        <f t="shared" si="124"/>
        <v>500641085TDCME</v>
      </c>
      <c r="T1097" t="str">
        <f t="shared" si="125"/>
        <v>0CME</v>
      </c>
    </row>
    <row r="1098" spans="3:20" x14ac:dyDescent="0.2">
      <c r="C1098">
        <v>5006</v>
      </c>
      <c r="D1098" t="s">
        <v>199</v>
      </c>
      <c r="E1098" t="s">
        <v>200</v>
      </c>
      <c r="F1098" t="s">
        <v>706</v>
      </c>
      <c r="G1098" s="1">
        <v>41085</v>
      </c>
      <c r="H1098" t="s">
        <v>202</v>
      </c>
      <c r="I1098">
        <v>34</v>
      </c>
      <c r="J1098">
        <v>6.97</v>
      </c>
      <c r="K1098">
        <v>0</v>
      </c>
      <c r="L1098" s="139">
        <v>1674.99</v>
      </c>
      <c r="M1098">
        <v>0</v>
      </c>
      <c r="N1098">
        <f t="shared" si="119"/>
        <v>1674.99</v>
      </c>
      <c r="O1098">
        <f t="shared" si="120"/>
        <v>11674.6803</v>
      </c>
      <c r="P1098" t="str">
        <f t="shared" si="121"/>
        <v>50064108530VME</v>
      </c>
      <c r="Q1098" t="str">
        <f t="shared" si="122"/>
        <v>54108530VME</v>
      </c>
      <c r="R1098" t="str">
        <f t="shared" si="123"/>
        <v>541085TDVME</v>
      </c>
      <c r="S1098" t="str">
        <f t="shared" si="124"/>
        <v>500641085TDVME</v>
      </c>
      <c r="T1098" t="str">
        <f t="shared" si="125"/>
        <v>0VME</v>
      </c>
    </row>
    <row r="1099" spans="3:20" x14ac:dyDescent="0.2">
      <c r="C1099">
        <v>5007</v>
      </c>
      <c r="D1099" t="s">
        <v>199</v>
      </c>
      <c r="E1099" t="s">
        <v>200</v>
      </c>
      <c r="F1099" t="s">
        <v>253</v>
      </c>
      <c r="G1099" s="1">
        <v>41085</v>
      </c>
      <c r="H1099" t="s">
        <v>202</v>
      </c>
      <c r="I1099">
        <v>34</v>
      </c>
      <c r="J1099">
        <v>6.97</v>
      </c>
      <c r="K1099">
        <v>0</v>
      </c>
      <c r="L1099" s="139">
        <v>13</v>
      </c>
      <c r="M1099">
        <v>0</v>
      </c>
      <c r="N1099">
        <f t="shared" si="119"/>
        <v>13</v>
      </c>
      <c r="O1099">
        <f t="shared" si="120"/>
        <v>90.61</v>
      </c>
      <c r="P1099" t="str">
        <f t="shared" si="121"/>
        <v>50074108530VME</v>
      </c>
      <c r="Q1099" t="str">
        <f t="shared" si="122"/>
        <v>54108530VME</v>
      </c>
      <c r="R1099" t="str">
        <f t="shared" si="123"/>
        <v>541085TDVME</v>
      </c>
      <c r="S1099" t="str">
        <f t="shared" si="124"/>
        <v>500741085TDVME</v>
      </c>
      <c r="T1099" t="str">
        <f t="shared" si="125"/>
        <v>0VME</v>
      </c>
    </row>
    <row r="1100" spans="3:20" x14ac:dyDescent="0.2">
      <c r="C1100">
        <v>5007</v>
      </c>
      <c r="D1100" t="s">
        <v>199</v>
      </c>
      <c r="E1100" t="s">
        <v>200</v>
      </c>
      <c r="F1100" t="s">
        <v>356</v>
      </c>
      <c r="G1100" s="1">
        <v>41085</v>
      </c>
      <c r="H1100" t="s">
        <v>204</v>
      </c>
      <c r="I1100">
        <v>34</v>
      </c>
      <c r="J1100">
        <v>6.86</v>
      </c>
      <c r="K1100">
        <v>5850</v>
      </c>
      <c r="L1100" s="139">
        <v>0</v>
      </c>
      <c r="M1100">
        <v>0</v>
      </c>
      <c r="N1100">
        <f t="shared" si="119"/>
        <v>5850</v>
      </c>
      <c r="O1100">
        <f t="shared" si="120"/>
        <v>40131</v>
      </c>
      <c r="P1100" t="str">
        <f t="shared" si="121"/>
        <v>50074108530CME</v>
      </c>
      <c r="Q1100" t="str">
        <f t="shared" si="122"/>
        <v>54108530CME</v>
      </c>
      <c r="R1100" t="str">
        <f t="shared" si="123"/>
        <v>541085TDCME</v>
      </c>
      <c r="S1100" t="str">
        <f t="shared" si="124"/>
        <v>500741085TDCME</v>
      </c>
      <c r="T1100" t="str">
        <f t="shared" si="125"/>
        <v>0CME</v>
      </c>
    </row>
    <row r="1101" spans="3:20" x14ac:dyDescent="0.2">
      <c r="C1101">
        <v>5007</v>
      </c>
      <c r="D1101" t="s">
        <v>199</v>
      </c>
      <c r="E1101" t="s">
        <v>200</v>
      </c>
      <c r="F1101" t="s">
        <v>282</v>
      </c>
      <c r="G1101" s="1">
        <v>41085</v>
      </c>
      <c r="H1101" t="s">
        <v>204</v>
      </c>
      <c r="I1101">
        <v>34</v>
      </c>
      <c r="J1101">
        <v>6.86</v>
      </c>
      <c r="K1101">
        <v>300</v>
      </c>
      <c r="L1101" s="139">
        <v>0</v>
      </c>
      <c r="M1101">
        <v>0</v>
      </c>
      <c r="N1101">
        <f t="shared" si="119"/>
        <v>300</v>
      </c>
      <c r="O1101">
        <f t="shared" si="120"/>
        <v>2058</v>
      </c>
      <c r="P1101" t="str">
        <f t="shared" si="121"/>
        <v>50074108530CME</v>
      </c>
      <c r="Q1101" t="str">
        <f t="shared" si="122"/>
        <v>54108530CME</v>
      </c>
      <c r="R1101" t="str">
        <f t="shared" si="123"/>
        <v>541085TDCME</v>
      </c>
      <c r="S1101" t="str">
        <f t="shared" si="124"/>
        <v>500741085TDCME</v>
      </c>
      <c r="T1101" t="str">
        <f t="shared" si="125"/>
        <v>0CME</v>
      </c>
    </row>
    <row r="1102" spans="3:20" x14ac:dyDescent="0.2">
      <c r="C1102">
        <v>5007</v>
      </c>
      <c r="D1102" t="s">
        <v>199</v>
      </c>
      <c r="E1102" t="s">
        <v>200</v>
      </c>
      <c r="F1102" t="s">
        <v>288</v>
      </c>
      <c r="G1102" s="1">
        <v>41085</v>
      </c>
      <c r="H1102" t="s">
        <v>204</v>
      </c>
      <c r="I1102">
        <v>34</v>
      </c>
      <c r="J1102">
        <v>6.86</v>
      </c>
      <c r="K1102">
        <v>190</v>
      </c>
      <c r="L1102" s="139">
        <v>0</v>
      </c>
      <c r="M1102">
        <v>0</v>
      </c>
      <c r="N1102">
        <f t="shared" si="119"/>
        <v>190</v>
      </c>
      <c r="O1102">
        <f t="shared" si="120"/>
        <v>1303.4000000000001</v>
      </c>
      <c r="P1102" t="str">
        <f t="shared" si="121"/>
        <v>50074108530CME</v>
      </c>
      <c r="Q1102" t="str">
        <f t="shared" si="122"/>
        <v>54108530CME</v>
      </c>
      <c r="R1102" t="str">
        <f t="shared" si="123"/>
        <v>541085TDCME</v>
      </c>
      <c r="S1102" t="str">
        <f t="shared" si="124"/>
        <v>500741085TDCME</v>
      </c>
      <c r="T1102" t="str">
        <f t="shared" si="125"/>
        <v>0CME</v>
      </c>
    </row>
    <row r="1103" spans="3:20" x14ac:dyDescent="0.2">
      <c r="C1103">
        <v>5007</v>
      </c>
      <c r="D1103" t="s">
        <v>199</v>
      </c>
      <c r="E1103" t="s">
        <v>200</v>
      </c>
      <c r="F1103" t="s">
        <v>301</v>
      </c>
      <c r="G1103" s="1">
        <v>41085</v>
      </c>
      <c r="H1103" t="s">
        <v>204</v>
      </c>
      <c r="I1103">
        <v>34</v>
      </c>
      <c r="J1103">
        <v>6.86</v>
      </c>
      <c r="K1103">
        <v>10829.1697</v>
      </c>
      <c r="L1103" s="139">
        <v>0</v>
      </c>
      <c r="M1103">
        <v>0</v>
      </c>
      <c r="N1103">
        <f t="shared" si="119"/>
        <v>10829.1697</v>
      </c>
      <c r="O1103">
        <f t="shared" si="120"/>
        <v>74288.104142000011</v>
      </c>
      <c r="P1103" t="str">
        <f t="shared" si="121"/>
        <v>50074108530CME</v>
      </c>
      <c r="Q1103" t="str">
        <f t="shared" si="122"/>
        <v>54108530CME</v>
      </c>
      <c r="R1103" t="str">
        <f t="shared" si="123"/>
        <v>541085TDCME</v>
      </c>
      <c r="S1103" t="str">
        <f t="shared" si="124"/>
        <v>500741085TDCME</v>
      </c>
      <c r="T1103" t="str">
        <f t="shared" si="125"/>
        <v>0CME</v>
      </c>
    </row>
    <row r="1104" spans="3:20" x14ac:dyDescent="0.2">
      <c r="C1104">
        <v>5007</v>
      </c>
      <c r="D1104" t="s">
        <v>199</v>
      </c>
      <c r="E1104" t="s">
        <v>200</v>
      </c>
      <c r="F1104" t="s">
        <v>328</v>
      </c>
      <c r="G1104" s="1">
        <v>41085</v>
      </c>
      <c r="H1104" t="s">
        <v>202</v>
      </c>
      <c r="I1104">
        <v>34</v>
      </c>
      <c r="J1104">
        <v>6.97</v>
      </c>
      <c r="K1104">
        <v>0</v>
      </c>
      <c r="L1104" s="139">
        <v>1546.6143</v>
      </c>
      <c r="M1104">
        <v>0</v>
      </c>
      <c r="N1104">
        <f t="shared" si="119"/>
        <v>1546.6143</v>
      </c>
      <c r="O1104">
        <f t="shared" si="120"/>
        <v>10779.901671</v>
      </c>
      <c r="P1104" t="str">
        <f t="shared" si="121"/>
        <v>50074108530VME</v>
      </c>
      <c r="Q1104" t="str">
        <f t="shared" si="122"/>
        <v>54108530VME</v>
      </c>
      <c r="R1104" t="str">
        <f t="shared" si="123"/>
        <v>541085TDVME</v>
      </c>
      <c r="S1104" t="str">
        <f t="shared" si="124"/>
        <v>500741085TDVME</v>
      </c>
      <c r="T1104" t="str">
        <f t="shared" si="125"/>
        <v>0VME</v>
      </c>
    </row>
    <row r="1105" spans="3:20" x14ac:dyDescent="0.2">
      <c r="C1105">
        <v>5007</v>
      </c>
      <c r="D1105" t="s">
        <v>199</v>
      </c>
      <c r="E1105" t="s">
        <v>200</v>
      </c>
      <c r="F1105" t="s">
        <v>329</v>
      </c>
      <c r="G1105" s="1">
        <v>41085</v>
      </c>
      <c r="H1105" t="s">
        <v>202</v>
      </c>
      <c r="I1105">
        <v>34</v>
      </c>
      <c r="J1105">
        <v>6.97</v>
      </c>
      <c r="K1105">
        <v>0</v>
      </c>
      <c r="L1105" s="139">
        <v>206.61</v>
      </c>
      <c r="M1105">
        <v>0</v>
      </c>
      <c r="N1105">
        <f t="shared" si="119"/>
        <v>206.61</v>
      </c>
      <c r="O1105">
        <f t="shared" si="120"/>
        <v>1440.0717</v>
      </c>
      <c r="P1105" t="str">
        <f t="shared" si="121"/>
        <v>50074108530VME</v>
      </c>
      <c r="Q1105" t="str">
        <f t="shared" si="122"/>
        <v>54108530VME</v>
      </c>
      <c r="R1105" t="str">
        <f t="shared" si="123"/>
        <v>541085TDVME</v>
      </c>
      <c r="S1105" t="str">
        <f t="shared" si="124"/>
        <v>500741085TDVME</v>
      </c>
      <c r="T1105" t="str">
        <f t="shared" si="125"/>
        <v>0VME</v>
      </c>
    </row>
    <row r="1106" spans="3:20" x14ac:dyDescent="0.2">
      <c r="C1106">
        <v>5007</v>
      </c>
      <c r="D1106" t="s">
        <v>199</v>
      </c>
      <c r="E1106" t="s">
        <v>200</v>
      </c>
      <c r="F1106" t="s">
        <v>269</v>
      </c>
      <c r="G1106" s="1">
        <v>41085</v>
      </c>
      <c r="H1106" t="s">
        <v>202</v>
      </c>
      <c r="I1106">
        <v>34</v>
      </c>
      <c r="J1106">
        <v>6.97</v>
      </c>
      <c r="K1106">
        <v>0</v>
      </c>
      <c r="L1106" s="139">
        <v>2139.8507</v>
      </c>
      <c r="M1106">
        <v>0</v>
      </c>
      <c r="N1106">
        <f t="shared" si="119"/>
        <v>2139.8507</v>
      </c>
      <c r="O1106">
        <f t="shared" si="120"/>
        <v>14914.759378999999</v>
      </c>
      <c r="P1106" t="str">
        <f t="shared" si="121"/>
        <v>50074108530VME</v>
      </c>
      <c r="Q1106" t="str">
        <f t="shared" si="122"/>
        <v>54108530VME</v>
      </c>
      <c r="R1106" t="str">
        <f t="shared" si="123"/>
        <v>541085TDVME</v>
      </c>
      <c r="S1106" t="str">
        <f t="shared" si="124"/>
        <v>500741085TDVME</v>
      </c>
      <c r="T1106" t="str">
        <f t="shared" si="125"/>
        <v>0VME</v>
      </c>
    </row>
    <row r="1107" spans="3:20" x14ac:dyDescent="0.2">
      <c r="C1107">
        <v>5007</v>
      </c>
      <c r="D1107" t="s">
        <v>199</v>
      </c>
      <c r="E1107" t="s">
        <v>200</v>
      </c>
      <c r="F1107" t="s">
        <v>357</v>
      </c>
      <c r="G1107" s="1">
        <v>41085</v>
      </c>
      <c r="H1107" t="s">
        <v>204</v>
      </c>
      <c r="I1107">
        <v>34</v>
      </c>
      <c r="J1107">
        <v>6.86</v>
      </c>
      <c r="K1107">
        <v>640</v>
      </c>
      <c r="L1107" s="139">
        <v>0</v>
      </c>
      <c r="M1107">
        <v>0</v>
      </c>
      <c r="N1107">
        <f t="shared" si="119"/>
        <v>640</v>
      </c>
      <c r="O1107">
        <f t="shared" si="120"/>
        <v>4390.4000000000005</v>
      </c>
      <c r="P1107" t="str">
        <f t="shared" si="121"/>
        <v>50074108530CME</v>
      </c>
      <c r="Q1107" t="str">
        <f t="shared" si="122"/>
        <v>54108530CME</v>
      </c>
      <c r="R1107" t="str">
        <f t="shared" si="123"/>
        <v>541085TDCME</v>
      </c>
      <c r="S1107" t="str">
        <f t="shared" si="124"/>
        <v>500741085TDCME</v>
      </c>
      <c r="T1107" t="str">
        <f t="shared" si="125"/>
        <v>0CME</v>
      </c>
    </row>
    <row r="1108" spans="3:20" x14ac:dyDescent="0.2">
      <c r="C1108">
        <v>5007</v>
      </c>
      <c r="D1108" t="s">
        <v>199</v>
      </c>
      <c r="E1108" t="s">
        <v>200</v>
      </c>
      <c r="F1108" t="s">
        <v>293</v>
      </c>
      <c r="G1108" s="1">
        <v>41085</v>
      </c>
      <c r="H1108" t="s">
        <v>204</v>
      </c>
      <c r="I1108">
        <v>34</v>
      </c>
      <c r="J1108">
        <v>6.86</v>
      </c>
      <c r="K1108">
        <v>1575</v>
      </c>
      <c r="L1108" s="139">
        <v>0</v>
      </c>
      <c r="M1108">
        <v>0</v>
      </c>
      <c r="N1108">
        <f t="shared" si="119"/>
        <v>1575</v>
      </c>
      <c r="O1108">
        <f t="shared" si="120"/>
        <v>10804.5</v>
      </c>
      <c r="P1108" t="str">
        <f t="shared" si="121"/>
        <v>50074108530CME</v>
      </c>
      <c r="Q1108" t="str">
        <f t="shared" si="122"/>
        <v>54108530CME</v>
      </c>
      <c r="R1108" t="str">
        <f t="shared" si="123"/>
        <v>541085TDCME</v>
      </c>
      <c r="S1108" t="str">
        <f t="shared" si="124"/>
        <v>500741085TDCME</v>
      </c>
      <c r="T1108" t="str">
        <f t="shared" si="125"/>
        <v>0CME</v>
      </c>
    </row>
    <row r="1109" spans="3:20" x14ac:dyDescent="0.2">
      <c r="C1109">
        <v>5007</v>
      </c>
      <c r="D1109" t="s">
        <v>199</v>
      </c>
      <c r="E1109" t="s">
        <v>200</v>
      </c>
      <c r="F1109" t="s">
        <v>306</v>
      </c>
      <c r="G1109" s="1">
        <v>41085</v>
      </c>
      <c r="H1109" t="s">
        <v>204</v>
      </c>
      <c r="I1109">
        <v>34</v>
      </c>
      <c r="J1109">
        <v>6.86</v>
      </c>
      <c r="K1109">
        <v>1573</v>
      </c>
      <c r="L1109" s="139">
        <v>0</v>
      </c>
      <c r="M1109">
        <v>0</v>
      </c>
      <c r="N1109">
        <f t="shared" si="119"/>
        <v>1573</v>
      </c>
      <c r="O1109">
        <f t="shared" si="120"/>
        <v>10790.78</v>
      </c>
      <c r="P1109" t="str">
        <f t="shared" si="121"/>
        <v>50074108530CME</v>
      </c>
      <c r="Q1109" t="str">
        <f t="shared" si="122"/>
        <v>54108530CME</v>
      </c>
      <c r="R1109" t="str">
        <f t="shared" si="123"/>
        <v>541085TDCME</v>
      </c>
      <c r="S1109" t="str">
        <f t="shared" si="124"/>
        <v>500741085TDCME</v>
      </c>
      <c r="T1109" t="str">
        <f t="shared" si="125"/>
        <v>0CME</v>
      </c>
    </row>
    <row r="1110" spans="3:20" x14ac:dyDescent="0.2">
      <c r="C1110">
        <v>5007</v>
      </c>
      <c r="D1110" t="s">
        <v>199</v>
      </c>
      <c r="E1110" t="s">
        <v>200</v>
      </c>
      <c r="F1110" t="s">
        <v>338</v>
      </c>
      <c r="G1110" s="1">
        <v>41085</v>
      </c>
      <c r="H1110" t="s">
        <v>202</v>
      </c>
      <c r="I1110">
        <v>34</v>
      </c>
      <c r="J1110">
        <v>6.97</v>
      </c>
      <c r="K1110">
        <v>0</v>
      </c>
      <c r="L1110" s="139">
        <v>192.43039999999999</v>
      </c>
      <c r="M1110">
        <v>0</v>
      </c>
      <c r="N1110">
        <f t="shared" si="119"/>
        <v>192.43039999999999</v>
      </c>
      <c r="O1110">
        <f t="shared" si="120"/>
        <v>1341.2398879999998</v>
      </c>
      <c r="P1110" t="str">
        <f t="shared" si="121"/>
        <v>50074108530VME</v>
      </c>
      <c r="Q1110" t="str">
        <f t="shared" si="122"/>
        <v>54108530VME</v>
      </c>
      <c r="R1110" t="str">
        <f t="shared" si="123"/>
        <v>541085TDVME</v>
      </c>
      <c r="S1110" t="str">
        <f t="shared" si="124"/>
        <v>500741085TDVME</v>
      </c>
      <c r="T1110" t="str">
        <f t="shared" si="125"/>
        <v>0VME</v>
      </c>
    </row>
    <row r="1111" spans="3:20" x14ac:dyDescent="0.2">
      <c r="C1111">
        <v>5007</v>
      </c>
      <c r="D1111" t="s">
        <v>199</v>
      </c>
      <c r="E1111" t="s">
        <v>200</v>
      </c>
      <c r="F1111" t="s">
        <v>203</v>
      </c>
      <c r="G1111" s="1">
        <v>41085</v>
      </c>
      <c r="H1111" t="s">
        <v>204</v>
      </c>
      <c r="I1111">
        <v>34</v>
      </c>
      <c r="J1111">
        <v>6.86</v>
      </c>
      <c r="K1111">
        <v>709.86</v>
      </c>
      <c r="L1111" s="139">
        <v>0</v>
      </c>
      <c r="M1111">
        <v>0</v>
      </c>
      <c r="N1111">
        <f t="shared" si="119"/>
        <v>709.86</v>
      </c>
      <c r="O1111">
        <f t="shared" si="120"/>
        <v>4869.6396000000004</v>
      </c>
      <c r="P1111" t="str">
        <f t="shared" si="121"/>
        <v>50074108530CME</v>
      </c>
      <c r="Q1111" t="str">
        <f t="shared" si="122"/>
        <v>54108530CME</v>
      </c>
      <c r="R1111" t="str">
        <f t="shared" si="123"/>
        <v>541085TDCME</v>
      </c>
      <c r="S1111" t="str">
        <f t="shared" si="124"/>
        <v>500741085TDCME</v>
      </c>
      <c r="T1111" t="str">
        <f t="shared" si="125"/>
        <v>0CME</v>
      </c>
    </row>
    <row r="1112" spans="3:20" x14ac:dyDescent="0.2">
      <c r="C1112">
        <v>5007</v>
      </c>
      <c r="D1112" t="s">
        <v>199</v>
      </c>
      <c r="E1112" t="s">
        <v>200</v>
      </c>
      <c r="F1112" t="s">
        <v>246</v>
      </c>
      <c r="G1112" s="1">
        <v>41085</v>
      </c>
      <c r="H1112" t="s">
        <v>202</v>
      </c>
      <c r="I1112">
        <v>34</v>
      </c>
      <c r="J1112">
        <v>6.97</v>
      </c>
      <c r="K1112">
        <v>0</v>
      </c>
      <c r="L1112" s="139">
        <v>5008.08</v>
      </c>
      <c r="M1112">
        <v>0</v>
      </c>
      <c r="N1112">
        <f t="shared" si="119"/>
        <v>5008.08</v>
      </c>
      <c r="O1112">
        <f t="shared" si="120"/>
        <v>34906.317599999995</v>
      </c>
      <c r="P1112" t="str">
        <f t="shared" si="121"/>
        <v>50074108530VME</v>
      </c>
      <c r="Q1112" t="str">
        <f t="shared" si="122"/>
        <v>54108530VME</v>
      </c>
      <c r="R1112" t="str">
        <f t="shared" si="123"/>
        <v>541085TDVME</v>
      </c>
      <c r="S1112" t="str">
        <f t="shared" si="124"/>
        <v>500741085TDVME</v>
      </c>
      <c r="T1112" t="str">
        <f t="shared" si="125"/>
        <v>0VME</v>
      </c>
    </row>
    <row r="1113" spans="3:20" x14ac:dyDescent="0.2">
      <c r="C1113">
        <v>5007</v>
      </c>
      <c r="D1113" t="s">
        <v>199</v>
      </c>
      <c r="E1113" t="s">
        <v>200</v>
      </c>
      <c r="F1113" t="s">
        <v>247</v>
      </c>
      <c r="G1113" s="1">
        <v>41085</v>
      </c>
      <c r="H1113" t="s">
        <v>202</v>
      </c>
      <c r="I1113">
        <v>34</v>
      </c>
      <c r="J1113">
        <v>6.97</v>
      </c>
      <c r="K1113">
        <v>0</v>
      </c>
      <c r="L1113" s="139">
        <v>172.1592</v>
      </c>
      <c r="M1113">
        <v>0</v>
      </c>
      <c r="N1113">
        <f t="shared" si="119"/>
        <v>172.1592</v>
      </c>
      <c r="O1113">
        <f t="shared" si="120"/>
        <v>1199.9496239999999</v>
      </c>
      <c r="P1113" t="str">
        <f t="shared" si="121"/>
        <v>50074108530VME</v>
      </c>
      <c r="Q1113" t="str">
        <f t="shared" si="122"/>
        <v>54108530VME</v>
      </c>
      <c r="R1113" t="str">
        <f t="shared" si="123"/>
        <v>541085TDVME</v>
      </c>
      <c r="S1113" t="str">
        <f t="shared" si="124"/>
        <v>500741085TDVME</v>
      </c>
      <c r="T1113" t="str">
        <f t="shared" si="125"/>
        <v>0VME</v>
      </c>
    </row>
    <row r="1114" spans="3:20" x14ac:dyDescent="0.2">
      <c r="C1114">
        <v>5007</v>
      </c>
      <c r="D1114" t="s">
        <v>199</v>
      </c>
      <c r="E1114" t="s">
        <v>200</v>
      </c>
      <c r="F1114" t="s">
        <v>254</v>
      </c>
      <c r="G1114" s="1">
        <v>41085</v>
      </c>
      <c r="H1114" t="s">
        <v>202</v>
      </c>
      <c r="I1114">
        <v>34</v>
      </c>
      <c r="J1114">
        <v>6.97</v>
      </c>
      <c r="K1114">
        <v>0</v>
      </c>
      <c r="L1114" s="139">
        <v>860.83209999999997</v>
      </c>
      <c r="M1114">
        <v>0</v>
      </c>
      <c r="N1114">
        <f t="shared" si="119"/>
        <v>860.83209999999997</v>
      </c>
      <c r="O1114">
        <f t="shared" si="120"/>
        <v>5999.9997369999992</v>
      </c>
      <c r="P1114" t="str">
        <f t="shared" si="121"/>
        <v>50074108530VME</v>
      </c>
      <c r="Q1114" t="str">
        <f t="shared" si="122"/>
        <v>54108530VME</v>
      </c>
      <c r="R1114" t="str">
        <f t="shared" si="123"/>
        <v>541085TDVME</v>
      </c>
      <c r="S1114" t="str">
        <f t="shared" si="124"/>
        <v>500741085TDVME</v>
      </c>
      <c r="T1114" t="str">
        <f t="shared" si="125"/>
        <v>0VME</v>
      </c>
    </row>
    <row r="1115" spans="3:20" x14ac:dyDescent="0.2">
      <c r="C1115">
        <v>5007</v>
      </c>
      <c r="D1115" t="s">
        <v>199</v>
      </c>
      <c r="E1115" t="s">
        <v>200</v>
      </c>
      <c r="F1115" t="s">
        <v>262</v>
      </c>
      <c r="G1115" s="1">
        <v>41085</v>
      </c>
      <c r="H1115" t="s">
        <v>202</v>
      </c>
      <c r="I1115">
        <v>34</v>
      </c>
      <c r="J1115">
        <v>6.97</v>
      </c>
      <c r="K1115">
        <v>0</v>
      </c>
      <c r="L1115" s="139">
        <v>73.499200000000002</v>
      </c>
      <c r="M1115">
        <v>0</v>
      </c>
      <c r="N1115">
        <f t="shared" si="119"/>
        <v>73.499200000000002</v>
      </c>
      <c r="O1115">
        <f t="shared" si="120"/>
        <v>512.28942399999994</v>
      </c>
      <c r="P1115" t="str">
        <f t="shared" si="121"/>
        <v>50074108530VME</v>
      </c>
      <c r="Q1115" t="str">
        <f t="shared" si="122"/>
        <v>54108530VME</v>
      </c>
      <c r="R1115" t="str">
        <f t="shared" si="123"/>
        <v>541085TDVME</v>
      </c>
      <c r="S1115" t="str">
        <f t="shared" si="124"/>
        <v>500741085TDVME</v>
      </c>
      <c r="T1115" t="str">
        <f t="shared" si="125"/>
        <v>0VME</v>
      </c>
    </row>
    <row r="1116" spans="3:20" x14ac:dyDescent="0.2">
      <c r="C1116">
        <v>5007</v>
      </c>
      <c r="D1116" t="s">
        <v>199</v>
      </c>
      <c r="E1116" t="s">
        <v>200</v>
      </c>
      <c r="F1116" t="s">
        <v>263</v>
      </c>
      <c r="G1116" s="1">
        <v>41085</v>
      </c>
      <c r="H1116" t="s">
        <v>202</v>
      </c>
      <c r="I1116">
        <v>34</v>
      </c>
      <c r="J1116">
        <v>6.97</v>
      </c>
      <c r="K1116">
        <v>0</v>
      </c>
      <c r="L1116" s="139">
        <v>1104</v>
      </c>
      <c r="M1116">
        <v>0</v>
      </c>
      <c r="N1116">
        <f t="shared" si="119"/>
        <v>1104</v>
      </c>
      <c r="O1116">
        <f t="shared" si="120"/>
        <v>7694.88</v>
      </c>
      <c r="P1116" t="str">
        <f t="shared" si="121"/>
        <v>50074108530VME</v>
      </c>
      <c r="Q1116" t="str">
        <f t="shared" si="122"/>
        <v>54108530VME</v>
      </c>
      <c r="R1116" t="str">
        <f t="shared" si="123"/>
        <v>541085TDVME</v>
      </c>
      <c r="S1116" t="str">
        <f t="shared" si="124"/>
        <v>500741085TDVME</v>
      </c>
      <c r="T1116" t="str">
        <f t="shared" si="125"/>
        <v>0VME</v>
      </c>
    </row>
    <row r="1117" spans="3:20" x14ac:dyDescent="0.2">
      <c r="C1117">
        <v>5007</v>
      </c>
      <c r="D1117" t="s">
        <v>199</v>
      </c>
      <c r="E1117" t="s">
        <v>200</v>
      </c>
      <c r="F1117" t="s">
        <v>279</v>
      </c>
      <c r="G1117" s="1">
        <v>41085</v>
      </c>
      <c r="H1117" t="s">
        <v>202</v>
      </c>
      <c r="I1117">
        <v>34</v>
      </c>
      <c r="J1117">
        <v>6.97</v>
      </c>
      <c r="K1117">
        <v>0</v>
      </c>
      <c r="L1117" s="139">
        <v>1582.0025000000001</v>
      </c>
      <c r="M1117">
        <v>0</v>
      </c>
      <c r="N1117">
        <f t="shared" si="119"/>
        <v>1582.0025000000001</v>
      </c>
      <c r="O1117">
        <f t="shared" si="120"/>
        <v>11026.557425000001</v>
      </c>
      <c r="P1117" t="str">
        <f t="shared" si="121"/>
        <v>50074108530VME</v>
      </c>
      <c r="Q1117" t="str">
        <f t="shared" si="122"/>
        <v>54108530VME</v>
      </c>
      <c r="R1117" t="str">
        <f t="shared" si="123"/>
        <v>541085TDVME</v>
      </c>
      <c r="S1117" t="str">
        <f t="shared" si="124"/>
        <v>500741085TDVME</v>
      </c>
      <c r="T1117" t="str">
        <f t="shared" si="125"/>
        <v>0VME</v>
      </c>
    </row>
    <row r="1118" spans="3:20" x14ac:dyDescent="0.2">
      <c r="C1118">
        <v>5007</v>
      </c>
      <c r="D1118" t="s">
        <v>199</v>
      </c>
      <c r="E1118" t="s">
        <v>200</v>
      </c>
      <c r="F1118" t="s">
        <v>280</v>
      </c>
      <c r="G1118" s="1">
        <v>41085</v>
      </c>
      <c r="H1118" t="s">
        <v>202</v>
      </c>
      <c r="I1118">
        <v>34</v>
      </c>
      <c r="J1118">
        <v>6.97</v>
      </c>
      <c r="K1118">
        <v>0</v>
      </c>
      <c r="L1118" s="139">
        <v>1843.94</v>
      </c>
      <c r="M1118">
        <v>0</v>
      </c>
      <c r="N1118">
        <f t="shared" si="119"/>
        <v>1843.94</v>
      </c>
      <c r="O1118">
        <f t="shared" si="120"/>
        <v>12852.2618</v>
      </c>
      <c r="P1118" t="str">
        <f t="shared" si="121"/>
        <v>50074108530VME</v>
      </c>
      <c r="Q1118" t="str">
        <f t="shared" si="122"/>
        <v>54108530VME</v>
      </c>
      <c r="R1118" t="str">
        <f t="shared" si="123"/>
        <v>541085TDVME</v>
      </c>
      <c r="S1118" t="str">
        <f t="shared" si="124"/>
        <v>500741085TDVME</v>
      </c>
      <c r="T1118" t="str">
        <f t="shared" si="125"/>
        <v>0VME</v>
      </c>
    </row>
    <row r="1119" spans="3:20" x14ac:dyDescent="0.2">
      <c r="C1119">
        <v>5007</v>
      </c>
      <c r="D1119" t="s">
        <v>199</v>
      </c>
      <c r="E1119" t="s">
        <v>200</v>
      </c>
      <c r="F1119" t="s">
        <v>281</v>
      </c>
      <c r="G1119" s="1">
        <v>41085</v>
      </c>
      <c r="H1119" t="s">
        <v>202</v>
      </c>
      <c r="I1119">
        <v>34</v>
      </c>
      <c r="J1119">
        <v>6.97</v>
      </c>
      <c r="K1119">
        <v>0</v>
      </c>
      <c r="L1119" s="139">
        <v>145.7604</v>
      </c>
      <c r="M1119">
        <v>0</v>
      </c>
      <c r="N1119">
        <f t="shared" si="119"/>
        <v>145.7604</v>
      </c>
      <c r="O1119">
        <f t="shared" si="120"/>
        <v>1015.949988</v>
      </c>
      <c r="P1119" t="str">
        <f t="shared" si="121"/>
        <v>50074108530VME</v>
      </c>
      <c r="Q1119" t="str">
        <f t="shared" si="122"/>
        <v>54108530VME</v>
      </c>
      <c r="R1119" t="str">
        <f t="shared" si="123"/>
        <v>541085TDVME</v>
      </c>
      <c r="S1119" t="str">
        <f t="shared" si="124"/>
        <v>500741085TDVME</v>
      </c>
      <c r="T1119" t="str">
        <f t="shared" si="125"/>
        <v>0VME</v>
      </c>
    </row>
    <row r="1120" spans="3:20" x14ac:dyDescent="0.2">
      <c r="C1120">
        <v>5007</v>
      </c>
      <c r="D1120" t="s">
        <v>199</v>
      </c>
      <c r="E1120" t="s">
        <v>200</v>
      </c>
      <c r="F1120" t="s">
        <v>358</v>
      </c>
      <c r="G1120" s="1">
        <v>41085</v>
      </c>
      <c r="H1120" t="s">
        <v>204</v>
      </c>
      <c r="I1120">
        <v>34</v>
      </c>
      <c r="J1120">
        <v>6.86</v>
      </c>
      <c r="K1120">
        <v>13580</v>
      </c>
      <c r="L1120" s="139">
        <v>0</v>
      </c>
      <c r="M1120">
        <v>0</v>
      </c>
      <c r="N1120">
        <f t="shared" si="119"/>
        <v>13580</v>
      </c>
      <c r="O1120">
        <f t="shared" si="120"/>
        <v>93158.8</v>
      </c>
      <c r="P1120" t="str">
        <f t="shared" si="121"/>
        <v>50074108530CME</v>
      </c>
      <c r="Q1120" t="str">
        <f t="shared" si="122"/>
        <v>54108530CME</v>
      </c>
      <c r="R1120" t="str">
        <f t="shared" si="123"/>
        <v>541085TDCME</v>
      </c>
      <c r="S1120" t="str">
        <f t="shared" si="124"/>
        <v>500741085TDCME</v>
      </c>
      <c r="T1120" t="str">
        <f t="shared" si="125"/>
        <v>0CME</v>
      </c>
    </row>
    <row r="1121" spans="3:20" x14ac:dyDescent="0.2">
      <c r="C1121">
        <v>5007</v>
      </c>
      <c r="D1121" t="s">
        <v>199</v>
      </c>
      <c r="E1121" t="s">
        <v>200</v>
      </c>
      <c r="F1121" t="s">
        <v>219</v>
      </c>
      <c r="G1121" s="1">
        <v>41085</v>
      </c>
      <c r="H1121" t="s">
        <v>204</v>
      </c>
      <c r="I1121">
        <v>34</v>
      </c>
      <c r="J1121">
        <v>6.86</v>
      </c>
      <c r="K1121">
        <v>1625.8017</v>
      </c>
      <c r="L1121" s="139">
        <v>0</v>
      </c>
      <c r="M1121">
        <v>0</v>
      </c>
      <c r="N1121">
        <f t="shared" si="119"/>
        <v>1625.8017</v>
      </c>
      <c r="O1121">
        <f t="shared" si="120"/>
        <v>11152.999662</v>
      </c>
      <c r="P1121" t="str">
        <f t="shared" si="121"/>
        <v>50074108530CME</v>
      </c>
      <c r="Q1121" t="str">
        <f t="shared" si="122"/>
        <v>54108530CME</v>
      </c>
      <c r="R1121" t="str">
        <f t="shared" si="123"/>
        <v>541085TDCME</v>
      </c>
      <c r="S1121" t="str">
        <f t="shared" si="124"/>
        <v>500741085TDCME</v>
      </c>
      <c r="T1121" t="str">
        <f t="shared" si="125"/>
        <v>0CME</v>
      </c>
    </row>
    <row r="1122" spans="3:20" x14ac:dyDescent="0.2">
      <c r="C1122">
        <v>5007</v>
      </c>
      <c r="D1122" t="s">
        <v>199</v>
      </c>
      <c r="E1122" t="s">
        <v>200</v>
      </c>
      <c r="F1122" t="s">
        <v>222</v>
      </c>
      <c r="G1122" s="1">
        <v>41085</v>
      </c>
      <c r="H1122" t="s">
        <v>204</v>
      </c>
      <c r="I1122">
        <v>34</v>
      </c>
      <c r="J1122">
        <v>6.86</v>
      </c>
      <c r="K1122">
        <v>57.890599999999999</v>
      </c>
      <c r="L1122" s="139">
        <v>0</v>
      </c>
      <c r="M1122">
        <v>0</v>
      </c>
      <c r="N1122">
        <f t="shared" si="119"/>
        <v>57.890599999999999</v>
      </c>
      <c r="O1122">
        <f t="shared" si="120"/>
        <v>397.12951600000002</v>
      </c>
      <c r="P1122" t="str">
        <f t="shared" si="121"/>
        <v>50074108530CME</v>
      </c>
      <c r="Q1122" t="str">
        <f t="shared" si="122"/>
        <v>54108530CME</v>
      </c>
      <c r="R1122" t="str">
        <f t="shared" si="123"/>
        <v>541085TDCME</v>
      </c>
      <c r="S1122" t="str">
        <f t="shared" si="124"/>
        <v>500741085TDCME</v>
      </c>
      <c r="T1122" t="str">
        <f t="shared" si="125"/>
        <v>0CME</v>
      </c>
    </row>
    <row r="1123" spans="3:20" x14ac:dyDescent="0.2">
      <c r="C1123">
        <v>5007</v>
      </c>
      <c r="D1123" t="s">
        <v>199</v>
      </c>
      <c r="E1123" t="s">
        <v>200</v>
      </c>
      <c r="F1123" t="s">
        <v>224</v>
      </c>
      <c r="G1123" s="1">
        <v>41085</v>
      </c>
      <c r="H1123" t="s">
        <v>204</v>
      </c>
      <c r="I1123">
        <v>34</v>
      </c>
      <c r="J1123">
        <v>6.86</v>
      </c>
      <c r="K1123">
        <v>100</v>
      </c>
      <c r="L1123" s="139">
        <v>0</v>
      </c>
      <c r="M1123">
        <v>0</v>
      </c>
      <c r="N1123">
        <f t="shared" si="119"/>
        <v>100</v>
      </c>
      <c r="O1123">
        <f t="shared" si="120"/>
        <v>686</v>
      </c>
      <c r="P1123" t="str">
        <f t="shared" si="121"/>
        <v>50074108530CME</v>
      </c>
      <c r="Q1123" t="str">
        <f t="shared" si="122"/>
        <v>54108530CME</v>
      </c>
      <c r="R1123" t="str">
        <f t="shared" si="123"/>
        <v>541085TDCME</v>
      </c>
      <c r="S1123" t="str">
        <f t="shared" si="124"/>
        <v>500741085TDCME</v>
      </c>
      <c r="T1123" t="str">
        <f t="shared" si="125"/>
        <v>0CME</v>
      </c>
    </row>
    <row r="1124" spans="3:20" x14ac:dyDescent="0.2">
      <c r="C1124">
        <v>5007</v>
      </c>
      <c r="D1124" t="s">
        <v>199</v>
      </c>
      <c r="E1124" t="s">
        <v>200</v>
      </c>
      <c r="F1124" t="s">
        <v>230</v>
      </c>
      <c r="G1124" s="1">
        <v>41085</v>
      </c>
      <c r="H1124" t="s">
        <v>204</v>
      </c>
      <c r="I1124">
        <v>34</v>
      </c>
      <c r="J1124">
        <v>6.86</v>
      </c>
      <c r="K1124">
        <v>1142</v>
      </c>
      <c r="L1124" s="139">
        <v>0</v>
      </c>
      <c r="M1124">
        <v>0</v>
      </c>
      <c r="N1124">
        <f t="shared" si="119"/>
        <v>1142</v>
      </c>
      <c r="O1124">
        <f t="shared" si="120"/>
        <v>7834.1200000000008</v>
      </c>
      <c r="P1124" t="str">
        <f t="shared" si="121"/>
        <v>50074108530CME</v>
      </c>
      <c r="Q1124" t="str">
        <f t="shared" si="122"/>
        <v>54108530CME</v>
      </c>
      <c r="R1124" t="str">
        <f t="shared" si="123"/>
        <v>541085TDCME</v>
      </c>
      <c r="S1124" t="str">
        <f t="shared" si="124"/>
        <v>500741085TDCME</v>
      </c>
      <c r="T1124" t="str">
        <f t="shared" si="125"/>
        <v>0CME</v>
      </c>
    </row>
    <row r="1125" spans="3:20" x14ac:dyDescent="0.2">
      <c r="C1125">
        <v>5007</v>
      </c>
      <c r="D1125" t="s">
        <v>199</v>
      </c>
      <c r="E1125" t="s">
        <v>200</v>
      </c>
      <c r="F1125" t="s">
        <v>232</v>
      </c>
      <c r="G1125" s="1">
        <v>41085</v>
      </c>
      <c r="H1125" t="s">
        <v>204</v>
      </c>
      <c r="I1125">
        <v>34</v>
      </c>
      <c r="J1125">
        <v>6.86</v>
      </c>
      <c r="K1125">
        <v>258.30900000000003</v>
      </c>
      <c r="L1125" s="139">
        <v>0</v>
      </c>
      <c r="M1125">
        <v>0</v>
      </c>
      <c r="N1125">
        <f t="shared" si="119"/>
        <v>258.30900000000003</v>
      </c>
      <c r="O1125">
        <f t="shared" si="120"/>
        <v>1771.9997400000002</v>
      </c>
      <c r="P1125" t="str">
        <f t="shared" si="121"/>
        <v>50074108530CME</v>
      </c>
      <c r="Q1125" t="str">
        <f t="shared" si="122"/>
        <v>54108530CME</v>
      </c>
      <c r="R1125" t="str">
        <f t="shared" si="123"/>
        <v>541085TDCME</v>
      </c>
      <c r="S1125" t="str">
        <f t="shared" si="124"/>
        <v>500741085TDCME</v>
      </c>
      <c r="T1125" t="str">
        <f t="shared" si="125"/>
        <v>0CME</v>
      </c>
    </row>
    <row r="1126" spans="3:20" x14ac:dyDescent="0.2">
      <c r="C1126">
        <v>5007</v>
      </c>
      <c r="D1126" t="s">
        <v>199</v>
      </c>
      <c r="E1126" t="s">
        <v>200</v>
      </c>
      <c r="F1126" t="s">
        <v>235</v>
      </c>
      <c r="G1126" s="1">
        <v>41085</v>
      </c>
      <c r="H1126" t="s">
        <v>204</v>
      </c>
      <c r="I1126">
        <v>34</v>
      </c>
      <c r="J1126">
        <v>6.86</v>
      </c>
      <c r="K1126">
        <v>320</v>
      </c>
      <c r="L1126" s="139">
        <v>0</v>
      </c>
      <c r="M1126">
        <v>0</v>
      </c>
      <c r="N1126">
        <f t="shared" si="119"/>
        <v>320</v>
      </c>
      <c r="O1126">
        <f t="shared" si="120"/>
        <v>2195.2000000000003</v>
      </c>
      <c r="P1126" t="str">
        <f t="shared" si="121"/>
        <v>50074108530CME</v>
      </c>
      <c r="Q1126" t="str">
        <f t="shared" si="122"/>
        <v>54108530CME</v>
      </c>
      <c r="R1126" t="str">
        <f t="shared" si="123"/>
        <v>541085TDCME</v>
      </c>
      <c r="S1126" t="str">
        <f t="shared" si="124"/>
        <v>500741085TDCME</v>
      </c>
      <c r="T1126" t="str">
        <f t="shared" si="125"/>
        <v>0CME</v>
      </c>
    </row>
    <row r="1127" spans="3:20" x14ac:dyDescent="0.2">
      <c r="C1127">
        <v>5007</v>
      </c>
      <c r="D1127" t="s">
        <v>199</v>
      </c>
      <c r="E1127" t="s">
        <v>200</v>
      </c>
      <c r="F1127" t="s">
        <v>291</v>
      </c>
      <c r="G1127" s="1">
        <v>41085</v>
      </c>
      <c r="H1127" t="s">
        <v>204</v>
      </c>
      <c r="I1127">
        <v>34</v>
      </c>
      <c r="J1127">
        <v>6.86</v>
      </c>
      <c r="K1127">
        <v>1203.5304000000001</v>
      </c>
      <c r="L1127" s="139">
        <v>0</v>
      </c>
      <c r="M1127">
        <v>0</v>
      </c>
      <c r="N1127">
        <f t="shared" si="119"/>
        <v>1203.5304000000001</v>
      </c>
      <c r="O1127">
        <f t="shared" si="120"/>
        <v>8256.2185440000012</v>
      </c>
      <c r="P1127" t="str">
        <f t="shared" si="121"/>
        <v>50074108530CME</v>
      </c>
      <c r="Q1127" t="str">
        <f t="shared" si="122"/>
        <v>54108530CME</v>
      </c>
      <c r="R1127" t="str">
        <f t="shared" si="123"/>
        <v>541085TDCME</v>
      </c>
      <c r="S1127" t="str">
        <f t="shared" si="124"/>
        <v>500741085TDCME</v>
      </c>
      <c r="T1127" t="str">
        <f t="shared" si="125"/>
        <v>0CME</v>
      </c>
    </row>
    <row r="1128" spans="3:20" x14ac:dyDescent="0.2">
      <c r="C1128">
        <v>5007</v>
      </c>
      <c r="D1128" t="s">
        <v>199</v>
      </c>
      <c r="E1128" t="s">
        <v>200</v>
      </c>
      <c r="F1128" t="s">
        <v>292</v>
      </c>
      <c r="G1128" s="1">
        <v>41085</v>
      </c>
      <c r="H1128" t="s">
        <v>204</v>
      </c>
      <c r="I1128">
        <v>34</v>
      </c>
      <c r="J1128">
        <v>6.86</v>
      </c>
      <c r="K1128">
        <v>400</v>
      </c>
      <c r="L1128" s="139">
        <v>0</v>
      </c>
      <c r="M1128">
        <v>0</v>
      </c>
      <c r="N1128">
        <f t="shared" si="119"/>
        <v>400</v>
      </c>
      <c r="O1128">
        <f t="shared" si="120"/>
        <v>2744</v>
      </c>
      <c r="P1128" t="str">
        <f t="shared" si="121"/>
        <v>50074108530CME</v>
      </c>
      <c r="Q1128" t="str">
        <f t="shared" si="122"/>
        <v>54108530CME</v>
      </c>
      <c r="R1128" t="str">
        <f t="shared" si="123"/>
        <v>541085TDCME</v>
      </c>
      <c r="S1128" t="str">
        <f t="shared" si="124"/>
        <v>500741085TDCME</v>
      </c>
      <c r="T1128" t="str">
        <f t="shared" si="125"/>
        <v>0CME</v>
      </c>
    </row>
    <row r="1129" spans="3:20" x14ac:dyDescent="0.2">
      <c r="C1129">
        <v>5007</v>
      </c>
      <c r="D1129" t="s">
        <v>199</v>
      </c>
      <c r="E1129" t="s">
        <v>200</v>
      </c>
      <c r="F1129" t="s">
        <v>310</v>
      </c>
      <c r="G1129" s="1">
        <v>41085</v>
      </c>
      <c r="H1129" t="s">
        <v>204</v>
      </c>
      <c r="I1129">
        <v>34</v>
      </c>
      <c r="J1129">
        <v>6.86</v>
      </c>
      <c r="K1129">
        <v>270.61799999999999</v>
      </c>
      <c r="L1129" s="139">
        <v>0</v>
      </c>
      <c r="M1129">
        <v>0</v>
      </c>
      <c r="N1129">
        <f t="shared" si="119"/>
        <v>270.61799999999999</v>
      </c>
      <c r="O1129">
        <f t="shared" si="120"/>
        <v>1856.43948</v>
      </c>
      <c r="P1129" t="str">
        <f t="shared" si="121"/>
        <v>50074108530CME</v>
      </c>
      <c r="Q1129" t="str">
        <f t="shared" si="122"/>
        <v>54108530CME</v>
      </c>
      <c r="R1129" t="str">
        <f t="shared" si="123"/>
        <v>541085TDCME</v>
      </c>
      <c r="S1129" t="str">
        <f t="shared" si="124"/>
        <v>500741085TDCME</v>
      </c>
      <c r="T1129" t="str">
        <f t="shared" si="125"/>
        <v>0CME</v>
      </c>
    </row>
    <row r="1130" spans="3:20" x14ac:dyDescent="0.2">
      <c r="C1130">
        <v>5007</v>
      </c>
      <c r="D1130" t="s">
        <v>199</v>
      </c>
      <c r="E1130" t="s">
        <v>200</v>
      </c>
      <c r="F1130" t="s">
        <v>238</v>
      </c>
      <c r="G1130" s="1">
        <v>41085</v>
      </c>
      <c r="H1130" t="s">
        <v>204</v>
      </c>
      <c r="I1130">
        <v>34</v>
      </c>
      <c r="J1130">
        <v>6.86</v>
      </c>
      <c r="K1130">
        <v>1019.3867</v>
      </c>
      <c r="L1130" s="139">
        <v>0</v>
      </c>
      <c r="M1130">
        <v>0</v>
      </c>
      <c r="N1130">
        <f t="shared" si="119"/>
        <v>1019.3867</v>
      </c>
      <c r="O1130">
        <f t="shared" si="120"/>
        <v>6992.9927620000008</v>
      </c>
      <c r="P1130" t="str">
        <f t="shared" si="121"/>
        <v>50074108530CME</v>
      </c>
      <c r="Q1130" t="str">
        <f t="shared" si="122"/>
        <v>54108530CME</v>
      </c>
      <c r="R1130" t="str">
        <f t="shared" si="123"/>
        <v>541085TDCME</v>
      </c>
      <c r="S1130" t="str">
        <f t="shared" si="124"/>
        <v>500741085TDCME</v>
      </c>
      <c r="T1130" t="str">
        <f t="shared" si="125"/>
        <v>0CME</v>
      </c>
    </row>
    <row r="1131" spans="3:20" x14ac:dyDescent="0.2">
      <c r="C1131">
        <v>5007</v>
      </c>
      <c r="D1131" t="s">
        <v>199</v>
      </c>
      <c r="E1131" t="s">
        <v>200</v>
      </c>
      <c r="F1131" t="s">
        <v>313</v>
      </c>
      <c r="G1131" s="1">
        <v>41085</v>
      </c>
      <c r="H1131" t="s">
        <v>204</v>
      </c>
      <c r="I1131">
        <v>34</v>
      </c>
      <c r="J1131">
        <v>6.86</v>
      </c>
      <c r="K1131">
        <v>100</v>
      </c>
      <c r="L1131" s="139">
        <v>0</v>
      </c>
      <c r="M1131">
        <v>0</v>
      </c>
      <c r="N1131">
        <f t="shared" si="119"/>
        <v>100</v>
      </c>
      <c r="O1131">
        <f t="shared" si="120"/>
        <v>686</v>
      </c>
      <c r="P1131" t="str">
        <f t="shared" si="121"/>
        <v>50074108530CME</v>
      </c>
      <c r="Q1131" t="str">
        <f t="shared" si="122"/>
        <v>54108530CME</v>
      </c>
      <c r="R1131" t="str">
        <f t="shared" si="123"/>
        <v>541085TDCME</v>
      </c>
      <c r="S1131" t="str">
        <f t="shared" si="124"/>
        <v>500741085TDCME</v>
      </c>
      <c r="T1131" t="str">
        <f t="shared" si="125"/>
        <v>0CME</v>
      </c>
    </row>
    <row r="1132" spans="3:20" x14ac:dyDescent="0.2">
      <c r="C1132">
        <v>5007</v>
      </c>
      <c r="D1132" t="s">
        <v>199</v>
      </c>
      <c r="E1132" t="s">
        <v>200</v>
      </c>
      <c r="F1132" t="s">
        <v>319</v>
      </c>
      <c r="G1132" s="1">
        <v>41085</v>
      </c>
      <c r="H1132" t="s">
        <v>204</v>
      </c>
      <c r="I1132">
        <v>34</v>
      </c>
      <c r="J1132">
        <v>6.86</v>
      </c>
      <c r="K1132">
        <v>1400</v>
      </c>
      <c r="L1132" s="139">
        <v>0</v>
      </c>
      <c r="M1132">
        <v>0</v>
      </c>
      <c r="N1132">
        <f t="shared" si="119"/>
        <v>1400</v>
      </c>
      <c r="O1132">
        <f t="shared" si="120"/>
        <v>9604</v>
      </c>
      <c r="P1132" t="str">
        <f t="shared" si="121"/>
        <v>50074108530CME</v>
      </c>
      <c r="Q1132" t="str">
        <f t="shared" si="122"/>
        <v>54108530CME</v>
      </c>
      <c r="R1132" t="str">
        <f t="shared" si="123"/>
        <v>541085TDCME</v>
      </c>
      <c r="S1132" t="str">
        <f t="shared" si="124"/>
        <v>500741085TDCME</v>
      </c>
      <c r="T1132" t="str">
        <f t="shared" si="125"/>
        <v>0CME</v>
      </c>
    </row>
    <row r="1133" spans="3:20" x14ac:dyDescent="0.2">
      <c r="C1133">
        <v>5007</v>
      </c>
      <c r="D1133" t="s">
        <v>199</v>
      </c>
      <c r="E1133" t="s">
        <v>200</v>
      </c>
      <c r="F1133" t="s">
        <v>324</v>
      </c>
      <c r="G1133" s="1">
        <v>41085</v>
      </c>
      <c r="H1133" t="s">
        <v>202</v>
      </c>
      <c r="I1133">
        <v>34</v>
      </c>
      <c r="J1133">
        <v>6.97</v>
      </c>
      <c r="K1133">
        <v>0</v>
      </c>
      <c r="L1133" s="139">
        <v>4953.96</v>
      </c>
      <c r="M1133">
        <v>0</v>
      </c>
      <c r="N1133">
        <f t="shared" si="119"/>
        <v>4953.96</v>
      </c>
      <c r="O1133">
        <f t="shared" si="120"/>
        <v>34529.101199999997</v>
      </c>
      <c r="P1133" t="str">
        <f t="shared" si="121"/>
        <v>50074108530VME</v>
      </c>
      <c r="Q1133" t="str">
        <f t="shared" si="122"/>
        <v>54108530VME</v>
      </c>
      <c r="R1133" t="str">
        <f t="shared" si="123"/>
        <v>541085TDVME</v>
      </c>
      <c r="S1133" t="str">
        <f t="shared" si="124"/>
        <v>500741085TDVME</v>
      </c>
      <c r="T1133" t="str">
        <f t="shared" si="125"/>
        <v>0VME</v>
      </c>
    </row>
    <row r="1134" spans="3:20" x14ac:dyDescent="0.2">
      <c r="C1134">
        <v>5007</v>
      </c>
      <c r="D1134" t="s">
        <v>199</v>
      </c>
      <c r="E1134" t="s">
        <v>226</v>
      </c>
      <c r="F1134" t="s">
        <v>399</v>
      </c>
      <c r="G1134" s="1">
        <v>41085</v>
      </c>
      <c r="H1134" t="s">
        <v>202</v>
      </c>
      <c r="I1134">
        <v>34</v>
      </c>
      <c r="J1134">
        <v>6.96</v>
      </c>
      <c r="K1134">
        <v>0</v>
      </c>
      <c r="L1134" s="139">
        <v>5500</v>
      </c>
      <c r="M1134">
        <v>0</v>
      </c>
      <c r="N1134">
        <f t="shared" si="119"/>
        <v>5500</v>
      </c>
      <c r="O1134">
        <f t="shared" si="120"/>
        <v>38280</v>
      </c>
      <c r="P1134" t="str">
        <f t="shared" si="121"/>
        <v>50074108531VME</v>
      </c>
      <c r="Q1134" t="str">
        <f t="shared" si="122"/>
        <v>54108531VME</v>
      </c>
      <c r="R1134" t="str">
        <f t="shared" si="123"/>
        <v>541085TDVME</v>
      </c>
      <c r="S1134" t="str">
        <f t="shared" si="124"/>
        <v>500741085TDVME</v>
      </c>
      <c r="T1134" t="str">
        <f t="shared" si="125"/>
        <v>0VME</v>
      </c>
    </row>
    <row r="1135" spans="3:20" x14ac:dyDescent="0.2">
      <c r="C1135">
        <v>5007</v>
      </c>
      <c r="D1135" t="s">
        <v>199</v>
      </c>
      <c r="E1135" t="s">
        <v>200</v>
      </c>
      <c r="F1135" t="s">
        <v>255</v>
      </c>
      <c r="G1135" s="1">
        <v>41085</v>
      </c>
      <c r="H1135" t="s">
        <v>202</v>
      </c>
      <c r="I1135">
        <v>34</v>
      </c>
      <c r="J1135">
        <v>6.97</v>
      </c>
      <c r="K1135">
        <v>0</v>
      </c>
      <c r="L1135" s="139">
        <v>5100</v>
      </c>
      <c r="M1135">
        <v>0</v>
      </c>
      <c r="N1135">
        <f t="shared" si="119"/>
        <v>5100</v>
      </c>
      <c r="O1135">
        <f t="shared" si="120"/>
        <v>35547</v>
      </c>
      <c r="P1135" t="str">
        <f t="shared" si="121"/>
        <v>50074108530VME</v>
      </c>
      <c r="Q1135" t="str">
        <f t="shared" si="122"/>
        <v>54108530VME</v>
      </c>
      <c r="R1135" t="str">
        <f t="shared" si="123"/>
        <v>541085TDVME</v>
      </c>
      <c r="S1135" t="str">
        <f t="shared" si="124"/>
        <v>500741085TDVME</v>
      </c>
      <c r="T1135" t="str">
        <f t="shared" si="125"/>
        <v>0VME</v>
      </c>
    </row>
    <row r="1136" spans="3:20" x14ac:dyDescent="0.2">
      <c r="C1136">
        <v>5007</v>
      </c>
      <c r="D1136" t="s">
        <v>199</v>
      </c>
      <c r="E1136" t="s">
        <v>200</v>
      </c>
      <c r="F1136" t="s">
        <v>289</v>
      </c>
      <c r="G1136" s="1">
        <v>41085</v>
      </c>
      <c r="H1136" t="s">
        <v>204</v>
      </c>
      <c r="I1136">
        <v>34</v>
      </c>
      <c r="J1136">
        <v>6.86</v>
      </c>
      <c r="K1136">
        <v>120</v>
      </c>
      <c r="L1136" s="139">
        <v>0</v>
      </c>
      <c r="M1136">
        <v>0</v>
      </c>
      <c r="N1136">
        <f t="shared" si="119"/>
        <v>120</v>
      </c>
      <c r="O1136">
        <f t="shared" si="120"/>
        <v>823.2</v>
      </c>
      <c r="P1136" t="str">
        <f t="shared" si="121"/>
        <v>50074108530CME</v>
      </c>
      <c r="Q1136" t="str">
        <f t="shared" si="122"/>
        <v>54108530CME</v>
      </c>
      <c r="R1136" t="str">
        <f t="shared" si="123"/>
        <v>541085TDCME</v>
      </c>
      <c r="S1136" t="str">
        <f t="shared" si="124"/>
        <v>500741085TDCME</v>
      </c>
      <c r="T1136" t="str">
        <f t="shared" si="125"/>
        <v>0CME</v>
      </c>
    </row>
    <row r="1137" spans="3:20" x14ac:dyDescent="0.2">
      <c r="C1137">
        <v>5007</v>
      </c>
      <c r="D1137" t="s">
        <v>199</v>
      </c>
      <c r="E1137" t="s">
        <v>200</v>
      </c>
      <c r="F1137" t="s">
        <v>718</v>
      </c>
      <c r="G1137" s="1">
        <v>41085</v>
      </c>
      <c r="H1137" t="s">
        <v>202</v>
      </c>
      <c r="I1137">
        <v>34</v>
      </c>
      <c r="J1137">
        <v>6.97</v>
      </c>
      <c r="K1137">
        <v>0</v>
      </c>
      <c r="L1137" s="139">
        <v>40.159999999999997</v>
      </c>
      <c r="M1137">
        <v>0</v>
      </c>
      <c r="N1137">
        <f t="shared" si="119"/>
        <v>40.159999999999997</v>
      </c>
      <c r="O1137">
        <f t="shared" si="120"/>
        <v>279.91519999999997</v>
      </c>
      <c r="P1137" t="str">
        <f t="shared" si="121"/>
        <v>50074108530VME</v>
      </c>
      <c r="Q1137" t="str">
        <f t="shared" si="122"/>
        <v>54108530VME</v>
      </c>
      <c r="R1137" t="str">
        <f t="shared" si="123"/>
        <v>541085TDVME</v>
      </c>
      <c r="S1137" t="str">
        <f t="shared" si="124"/>
        <v>500741085TDVME</v>
      </c>
      <c r="T1137" t="str">
        <f t="shared" si="125"/>
        <v>0VME</v>
      </c>
    </row>
    <row r="1138" spans="3:20" x14ac:dyDescent="0.2">
      <c r="C1138">
        <v>5007</v>
      </c>
      <c r="D1138" t="s">
        <v>199</v>
      </c>
      <c r="E1138" t="s">
        <v>200</v>
      </c>
      <c r="F1138" t="s">
        <v>360</v>
      </c>
      <c r="G1138" s="1">
        <v>41085</v>
      </c>
      <c r="H1138" t="s">
        <v>204</v>
      </c>
      <c r="I1138">
        <v>34</v>
      </c>
      <c r="J1138">
        <v>6.86</v>
      </c>
      <c r="K1138">
        <v>360</v>
      </c>
      <c r="L1138" s="139">
        <v>0</v>
      </c>
      <c r="M1138">
        <v>0</v>
      </c>
      <c r="N1138">
        <f t="shared" si="119"/>
        <v>360</v>
      </c>
      <c r="O1138">
        <f t="shared" si="120"/>
        <v>2469.6</v>
      </c>
      <c r="P1138" t="str">
        <f t="shared" si="121"/>
        <v>50074108530CME</v>
      </c>
      <c r="Q1138" t="str">
        <f t="shared" si="122"/>
        <v>54108530CME</v>
      </c>
      <c r="R1138" t="str">
        <f t="shared" si="123"/>
        <v>541085TDCME</v>
      </c>
      <c r="S1138" t="str">
        <f t="shared" si="124"/>
        <v>500741085TDCME</v>
      </c>
      <c r="T1138" t="str">
        <f t="shared" si="125"/>
        <v>0CME</v>
      </c>
    </row>
    <row r="1139" spans="3:20" x14ac:dyDescent="0.2">
      <c r="C1139">
        <v>5007</v>
      </c>
      <c r="D1139" t="s">
        <v>199</v>
      </c>
      <c r="E1139" t="s">
        <v>200</v>
      </c>
      <c r="F1139" t="s">
        <v>221</v>
      </c>
      <c r="G1139" s="1">
        <v>41085</v>
      </c>
      <c r="H1139" t="s">
        <v>204</v>
      </c>
      <c r="I1139">
        <v>34</v>
      </c>
      <c r="J1139">
        <v>6.86</v>
      </c>
      <c r="K1139">
        <v>3702</v>
      </c>
      <c r="L1139" s="139">
        <v>0</v>
      </c>
      <c r="M1139">
        <v>0</v>
      </c>
      <c r="N1139">
        <f t="shared" si="119"/>
        <v>3702</v>
      </c>
      <c r="O1139">
        <f t="shared" si="120"/>
        <v>25395.72</v>
      </c>
      <c r="P1139" t="str">
        <f t="shared" si="121"/>
        <v>50074108530CME</v>
      </c>
      <c r="Q1139" t="str">
        <f t="shared" si="122"/>
        <v>54108530CME</v>
      </c>
      <c r="R1139" t="str">
        <f t="shared" si="123"/>
        <v>541085TDCME</v>
      </c>
      <c r="S1139" t="str">
        <f t="shared" si="124"/>
        <v>500741085TDCME</v>
      </c>
      <c r="T1139" t="str">
        <f t="shared" si="125"/>
        <v>0CME</v>
      </c>
    </row>
    <row r="1140" spans="3:20" x14ac:dyDescent="0.2">
      <c r="C1140">
        <v>5007</v>
      </c>
      <c r="D1140" t="s">
        <v>199</v>
      </c>
      <c r="E1140" t="s">
        <v>200</v>
      </c>
      <c r="F1140" t="s">
        <v>245</v>
      </c>
      <c r="G1140" s="1">
        <v>41085</v>
      </c>
      <c r="H1140" t="s">
        <v>202</v>
      </c>
      <c r="I1140">
        <v>34</v>
      </c>
      <c r="J1140">
        <v>6.97</v>
      </c>
      <c r="K1140">
        <v>0</v>
      </c>
      <c r="L1140" s="139">
        <v>100</v>
      </c>
      <c r="M1140">
        <v>0</v>
      </c>
      <c r="N1140">
        <f t="shared" si="119"/>
        <v>100</v>
      </c>
      <c r="O1140">
        <f t="shared" si="120"/>
        <v>697</v>
      </c>
      <c r="P1140" t="str">
        <f t="shared" si="121"/>
        <v>50074108530VME</v>
      </c>
      <c r="Q1140" t="str">
        <f t="shared" si="122"/>
        <v>54108530VME</v>
      </c>
      <c r="R1140" t="str">
        <f t="shared" si="123"/>
        <v>541085TDVME</v>
      </c>
      <c r="S1140" t="str">
        <f t="shared" si="124"/>
        <v>500741085TDVME</v>
      </c>
      <c r="T1140" t="str">
        <f t="shared" si="125"/>
        <v>0VME</v>
      </c>
    </row>
    <row r="1141" spans="3:20" x14ac:dyDescent="0.2">
      <c r="C1141">
        <v>5007</v>
      </c>
      <c r="D1141" t="s">
        <v>199</v>
      </c>
      <c r="E1141" t="s">
        <v>200</v>
      </c>
      <c r="F1141" t="s">
        <v>361</v>
      </c>
      <c r="G1141" s="1">
        <v>41085</v>
      </c>
      <c r="H1141" t="s">
        <v>204</v>
      </c>
      <c r="I1141">
        <v>34</v>
      </c>
      <c r="J1141">
        <v>6.86</v>
      </c>
      <c r="K1141">
        <v>680</v>
      </c>
      <c r="L1141" s="139">
        <v>0</v>
      </c>
      <c r="M1141">
        <v>0</v>
      </c>
      <c r="N1141">
        <f t="shared" si="119"/>
        <v>680</v>
      </c>
      <c r="O1141">
        <f t="shared" si="120"/>
        <v>4664.8</v>
      </c>
      <c r="P1141" t="str">
        <f t="shared" si="121"/>
        <v>50074108530CME</v>
      </c>
      <c r="Q1141" t="str">
        <f t="shared" si="122"/>
        <v>54108530CME</v>
      </c>
      <c r="R1141" t="str">
        <f t="shared" si="123"/>
        <v>541085TDCME</v>
      </c>
      <c r="S1141" t="str">
        <f t="shared" si="124"/>
        <v>500741085TDCME</v>
      </c>
      <c r="T1141" t="str">
        <f t="shared" si="125"/>
        <v>0CME</v>
      </c>
    </row>
    <row r="1142" spans="3:20" x14ac:dyDescent="0.2">
      <c r="C1142">
        <v>5007</v>
      </c>
      <c r="D1142" t="s">
        <v>199</v>
      </c>
      <c r="E1142" t="s">
        <v>200</v>
      </c>
      <c r="F1142" t="s">
        <v>315</v>
      </c>
      <c r="G1142" s="1">
        <v>41085</v>
      </c>
      <c r="H1142" t="s">
        <v>204</v>
      </c>
      <c r="I1142">
        <v>34</v>
      </c>
      <c r="J1142">
        <v>6.86</v>
      </c>
      <c r="K1142">
        <v>690</v>
      </c>
      <c r="L1142" s="139">
        <v>0</v>
      </c>
      <c r="M1142">
        <v>0</v>
      </c>
      <c r="N1142">
        <f t="shared" si="119"/>
        <v>690</v>
      </c>
      <c r="O1142">
        <f t="shared" si="120"/>
        <v>4733.4000000000005</v>
      </c>
      <c r="P1142" t="str">
        <f t="shared" si="121"/>
        <v>50074108530CME</v>
      </c>
      <c r="Q1142" t="str">
        <f t="shared" si="122"/>
        <v>54108530CME</v>
      </c>
      <c r="R1142" t="str">
        <f t="shared" si="123"/>
        <v>541085TDCME</v>
      </c>
      <c r="S1142" t="str">
        <f t="shared" si="124"/>
        <v>500741085TDCME</v>
      </c>
      <c r="T1142" t="str">
        <f t="shared" si="125"/>
        <v>0CME</v>
      </c>
    </row>
    <row r="1143" spans="3:20" x14ac:dyDescent="0.2">
      <c r="C1143">
        <v>5007</v>
      </c>
      <c r="D1143" t="s">
        <v>199</v>
      </c>
      <c r="E1143" t="s">
        <v>200</v>
      </c>
      <c r="F1143" t="s">
        <v>248</v>
      </c>
      <c r="G1143" s="1">
        <v>41085</v>
      </c>
      <c r="H1143" t="s">
        <v>202</v>
      </c>
      <c r="I1143">
        <v>34</v>
      </c>
      <c r="J1143">
        <v>6.97</v>
      </c>
      <c r="K1143">
        <v>0</v>
      </c>
      <c r="L1143" s="139">
        <v>92</v>
      </c>
      <c r="M1143">
        <v>0</v>
      </c>
      <c r="N1143">
        <f t="shared" si="119"/>
        <v>92</v>
      </c>
      <c r="O1143">
        <f t="shared" si="120"/>
        <v>641.24</v>
      </c>
      <c r="P1143" t="str">
        <f t="shared" si="121"/>
        <v>50074108530VME</v>
      </c>
      <c r="Q1143" t="str">
        <f t="shared" si="122"/>
        <v>54108530VME</v>
      </c>
      <c r="R1143" t="str">
        <f t="shared" si="123"/>
        <v>541085TDVME</v>
      </c>
      <c r="S1143" t="str">
        <f t="shared" si="124"/>
        <v>500741085TDVME</v>
      </c>
      <c r="T1143" t="str">
        <f t="shared" si="125"/>
        <v>0VME</v>
      </c>
    </row>
    <row r="1144" spans="3:20" x14ac:dyDescent="0.2">
      <c r="C1144">
        <v>5007</v>
      </c>
      <c r="D1144" t="s">
        <v>199</v>
      </c>
      <c r="E1144" t="s">
        <v>200</v>
      </c>
      <c r="F1144" t="s">
        <v>270</v>
      </c>
      <c r="G1144" s="1">
        <v>41085</v>
      </c>
      <c r="H1144" t="s">
        <v>202</v>
      </c>
      <c r="I1144">
        <v>34</v>
      </c>
      <c r="J1144">
        <v>6.97</v>
      </c>
      <c r="K1144">
        <v>0</v>
      </c>
      <c r="L1144" s="139">
        <v>239.23949999999999</v>
      </c>
      <c r="M1144">
        <v>0</v>
      </c>
      <c r="N1144">
        <f t="shared" si="119"/>
        <v>239.23949999999999</v>
      </c>
      <c r="O1144">
        <f t="shared" si="120"/>
        <v>1667.4993149999998</v>
      </c>
      <c r="P1144" t="str">
        <f t="shared" si="121"/>
        <v>50074108530VME</v>
      </c>
      <c r="Q1144" t="str">
        <f t="shared" si="122"/>
        <v>54108530VME</v>
      </c>
      <c r="R1144" t="str">
        <f t="shared" si="123"/>
        <v>541085TDVME</v>
      </c>
      <c r="S1144" t="str">
        <f t="shared" si="124"/>
        <v>500741085TDVME</v>
      </c>
      <c r="T1144" t="str">
        <f t="shared" si="125"/>
        <v>0VME</v>
      </c>
    </row>
    <row r="1145" spans="3:20" x14ac:dyDescent="0.2">
      <c r="C1145">
        <v>5007</v>
      </c>
      <c r="D1145" t="s">
        <v>199</v>
      </c>
      <c r="E1145" t="s">
        <v>200</v>
      </c>
      <c r="F1145" t="s">
        <v>278</v>
      </c>
      <c r="G1145" s="1">
        <v>41085</v>
      </c>
      <c r="H1145" t="s">
        <v>202</v>
      </c>
      <c r="I1145">
        <v>34</v>
      </c>
      <c r="J1145">
        <v>6.97</v>
      </c>
      <c r="K1145">
        <v>0</v>
      </c>
      <c r="L1145" s="139">
        <v>110</v>
      </c>
      <c r="M1145">
        <v>0</v>
      </c>
      <c r="N1145">
        <f t="shared" si="119"/>
        <v>110</v>
      </c>
      <c r="O1145">
        <f t="shared" si="120"/>
        <v>766.69999999999993</v>
      </c>
      <c r="P1145" t="str">
        <f t="shared" si="121"/>
        <v>50074108530VME</v>
      </c>
      <c r="Q1145" t="str">
        <f t="shared" si="122"/>
        <v>54108530VME</v>
      </c>
      <c r="R1145" t="str">
        <f t="shared" si="123"/>
        <v>541085TDVME</v>
      </c>
      <c r="S1145" t="str">
        <f t="shared" si="124"/>
        <v>500741085TDVME</v>
      </c>
      <c r="T1145" t="str">
        <f t="shared" si="125"/>
        <v>0VME</v>
      </c>
    </row>
    <row r="1146" spans="3:20" x14ac:dyDescent="0.2">
      <c r="C1146">
        <v>5007</v>
      </c>
      <c r="D1146" t="s">
        <v>199</v>
      </c>
      <c r="E1146" t="s">
        <v>200</v>
      </c>
      <c r="F1146" t="s">
        <v>359</v>
      </c>
      <c r="G1146" s="1">
        <v>41085</v>
      </c>
      <c r="H1146" t="s">
        <v>204</v>
      </c>
      <c r="I1146">
        <v>34</v>
      </c>
      <c r="J1146">
        <v>6.86</v>
      </c>
      <c r="K1146">
        <v>2210</v>
      </c>
      <c r="L1146" s="139">
        <v>0</v>
      </c>
      <c r="M1146">
        <v>0</v>
      </c>
      <c r="N1146">
        <f t="shared" si="119"/>
        <v>2210</v>
      </c>
      <c r="O1146">
        <f t="shared" si="120"/>
        <v>15160.6</v>
      </c>
      <c r="P1146" t="str">
        <f t="shared" si="121"/>
        <v>50074108530CME</v>
      </c>
      <c r="Q1146" t="str">
        <f t="shared" si="122"/>
        <v>54108530CME</v>
      </c>
      <c r="R1146" t="str">
        <f t="shared" si="123"/>
        <v>541085TDCME</v>
      </c>
      <c r="S1146" t="str">
        <f t="shared" si="124"/>
        <v>500741085TDCME</v>
      </c>
      <c r="T1146" t="str">
        <f t="shared" si="125"/>
        <v>0CME</v>
      </c>
    </row>
    <row r="1147" spans="3:20" x14ac:dyDescent="0.2">
      <c r="C1147">
        <v>5007</v>
      </c>
      <c r="D1147" t="s">
        <v>199</v>
      </c>
      <c r="E1147" t="s">
        <v>200</v>
      </c>
      <c r="F1147" t="s">
        <v>223</v>
      </c>
      <c r="G1147" s="1">
        <v>41085</v>
      </c>
      <c r="H1147" t="s">
        <v>204</v>
      </c>
      <c r="I1147">
        <v>34</v>
      </c>
      <c r="J1147">
        <v>6.86</v>
      </c>
      <c r="K1147">
        <v>20</v>
      </c>
      <c r="L1147" s="139">
        <v>0</v>
      </c>
      <c r="M1147">
        <v>0</v>
      </c>
      <c r="N1147">
        <f t="shared" si="119"/>
        <v>20</v>
      </c>
      <c r="O1147">
        <f t="shared" si="120"/>
        <v>137.20000000000002</v>
      </c>
      <c r="P1147" t="str">
        <f t="shared" si="121"/>
        <v>50074108530CME</v>
      </c>
      <c r="Q1147" t="str">
        <f t="shared" si="122"/>
        <v>54108530CME</v>
      </c>
      <c r="R1147" t="str">
        <f t="shared" si="123"/>
        <v>541085TDCME</v>
      </c>
      <c r="S1147" t="str">
        <f t="shared" si="124"/>
        <v>500741085TDCME</v>
      </c>
      <c r="T1147" t="str">
        <f t="shared" si="125"/>
        <v>0CME</v>
      </c>
    </row>
    <row r="1148" spans="3:20" x14ac:dyDescent="0.2">
      <c r="C1148">
        <v>5007</v>
      </c>
      <c r="D1148" t="s">
        <v>199</v>
      </c>
      <c r="E1148" t="s">
        <v>200</v>
      </c>
      <c r="F1148" t="s">
        <v>227</v>
      </c>
      <c r="G1148" s="1">
        <v>41085</v>
      </c>
      <c r="H1148" t="s">
        <v>204</v>
      </c>
      <c r="I1148">
        <v>34</v>
      </c>
      <c r="J1148">
        <v>6.86</v>
      </c>
      <c r="K1148">
        <v>2130</v>
      </c>
      <c r="L1148" s="139">
        <v>0</v>
      </c>
      <c r="M1148">
        <v>0</v>
      </c>
      <c r="N1148">
        <f t="shared" si="119"/>
        <v>2130</v>
      </c>
      <c r="O1148">
        <f t="shared" si="120"/>
        <v>14611.800000000001</v>
      </c>
      <c r="P1148" t="str">
        <f t="shared" si="121"/>
        <v>50074108530CME</v>
      </c>
      <c r="Q1148" t="str">
        <f t="shared" si="122"/>
        <v>54108530CME</v>
      </c>
      <c r="R1148" t="str">
        <f t="shared" si="123"/>
        <v>541085TDCME</v>
      </c>
      <c r="S1148" t="str">
        <f t="shared" si="124"/>
        <v>500741085TDCME</v>
      </c>
      <c r="T1148" t="str">
        <f t="shared" si="125"/>
        <v>0CME</v>
      </c>
    </row>
    <row r="1149" spans="3:20" x14ac:dyDescent="0.2">
      <c r="C1149">
        <v>5007</v>
      </c>
      <c r="D1149" t="s">
        <v>199</v>
      </c>
      <c r="E1149" t="s">
        <v>200</v>
      </c>
      <c r="F1149" t="s">
        <v>229</v>
      </c>
      <c r="G1149" s="1">
        <v>41085</v>
      </c>
      <c r="H1149" t="s">
        <v>204</v>
      </c>
      <c r="I1149">
        <v>34</v>
      </c>
      <c r="J1149">
        <v>6.86</v>
      </c>
      <c r="K1149">
        <v>10090</v>
      </c>
      <c r="L1149" s="139">
        <v>0</v>
      </c>
      <c r="M1149">
        <v>0</v>
      </c>
      <c r="N1149">
        <f t="shared" si="119"/>
        <v>10090</v>
      </c>
      <c r="O1149">
        <f t="shared" si="120"/>
        <v>69217.400000000009</v>
      </c>
      <c r="P1149" t="str">
        <f t="shared" si="121"/>
        <v>50074108530CME</v>
      </c>
      <c r="Q1149" t="str">
        <f t="shared" si="122"/>
        <v>54108530CME</v>
      </c>
      <c r="R1149" t="str">
        <f t="shared" si="123"/>
        <v>541085TDCME</v>
      </c>
      <c r="S1149" t="str">
        <f t="shared" si="124"/>
        <v>500741085TDCME</v>
      </c>
      <c r="T1149" t="str">
        <f t="shared" si="125"/>
        <v>0CME</v>
      </c>
    </row>
    <row r="1150" spans="3:20" x14ac:dyDescent="0.2">
      <c r="C1150">
        <v>5007</v>
      </c>
      <c r="D1150" t="s">
        <v>199</v>
      </c>
      <c r="E1150" t="s">
        <v>200</v>
      </c>
      <c r="F1150" t="s">
        <v>308</v>
      </c>
      <c r="G1150" s="1">
        <v>41085</v>
      </c>
      <c r="H1150" t="s">
        <v>204</v>
      </c>
      <c r="I1150">
        <v>34</v>
      </c>
      <c r="J1150">
        <v>6.86</v>
      </c>
      <c r="K1150">
        <v>419.93</v>
      </c>
      <c r="L1150" s="139">
        <v>0</v>
      </c>
      <c r="M1150">
        <v>0</v>
      </c>
      <c r="N1150">
        <f t="shared" si="119"/>
        <v>419.93</v>
      </c>
      <c r="O1150">
        <f t="shared" si="120"/>
        <v>2880.7198000000003</v>
      </c>
      <c r="P1150" t="str">
        <f t="shared" si="121"/>
        <v>50074108530CME</v>
      </c>
      <c r="Q1150" t="str">
        <f t="shared" si="122"/>
        <v>54108530CME</v>
      </c>
      <c r="R1150" t="str">
        <f t="shared" si="123"/>
        <v>541085TDCME</v>
      </c>
      <c r="S1150" t="str">
        <f t="shared" si="124"/>
        <v>500741085TDCME</v>
      </c>
      <c r="T1150" t="str">
        <f t="shared" si="125"/>
        <v>0CME</v>
      </c>
    </row>
    <row r="1151" spans="3:20" x14ac:dyDescent="0.2">
      <c r="C1151">
        <v>5007</v>
      </c>
      <c r="D1151" t="s">
        <v>199</v>
      </c>
      <c r="E1151" t="s">
        <v>200</v>
      </c>
      <c r="F1151" t="s">
        <v>322</v>
      </c>
      <c r="G1151" s="1">
        <v>41085</v>
      </c>
      <c r="H1151" t="s">
        <v>204</v>
      </c>
      <c r="I1151">
        <v>34</v>
      </c>
      <c r="J1151">
        <v>6.86</v>
      </c>
      <c r="K1151">
        <v>37.4694</v>
      </c>
      <c r="L1151" s="139">
        <v>0</v>
      </c>
      <c r="M1151">
        <v>0</v>
      </c>
      <c r="N1151">
        <f t="shared" si="119"/>
        <v>37.4694</v>
      </c>
      <c r="O1151">
        <f t="shared" si="120"/>
        <v>257.04008400000004</v>
      </c>
      <c r="P1151" t="str">
        <f t="shared" si="121"/>
        <v>50074108530CME</v>
      </c>
      <c r="Q1151" t="str">
        <f t="shared" si="122"/>
        <v>54108530CME</v>
      </c>
      <c r="R1151" t="str">
        <f t="shared" si="123"/>
        <v>541085TDCME</v>
      </c>
      <c r="S1151" t="str">
        <f t="shared" si="124"/>
        <v>500741085TDCME</v>
      </c>
      <c r="T1151" t="str">
        <f t="shared" si="125"/>
        <v>0CME</v>
      </c>
    </row>
    <row r="1152" spans="3:20" x14ac:dyDescent="0.2">
      <c r="C1152">
        <v>5007</v>
      </c>
      <c r="D1152" t="s">
        <v>199</v>
      </c>
      <c r="E1152" t="s">
        <v>200</v>
      </c>
      <c r="F1152" t="s">
        <v>333</v>
      </c>
      <c r="G1152" s="1">
        <v>41085</v>
      </c>
      <c r="H1152" t="s">
        <v>202</v>
      </c>
      <c r="I1152">
        <v>34</v>
      </c>
      <c r="J1152">
        <v>6.97</v>
      </c>
      <c r="K1152">
        <v>0</v>
      </c>
      <c r="L1152" s="139">
        <v>30.04</v>
      </c>
      <c r="M1152">
        <v>0</v>
      </c>
      <c r="N1152">
        <f t="shared" si="119"/>
        <v>30.04</v>
      </c>
      <c r="O1152">
        <f t="shared" si="120"/>
        <v>209.37879999999998</v>
      </c>
      <c r="P1152" t="str">
        <f t="shared" si="121"/>
        <v>50074108530VME</v>
      </c>
      <c r="Q1152" t="str">
        <f t="shared" si="122"/>
        <v>54108530VME</v>
      </c>
      <c r="R1152" t="str">
        <f t="shared" si="123"/>
        <v>541085TDVME</v>
      </c>
      <c r="S1152" t="str">
        <f t="shared" si="124"/>
        <v>500741085TDVME</v>
      </c>
      <c r="T1152" t="str">
        <f t="shared" si="125"/>
        <v>0VME</v>
      </c>
    </row>
    <row r="1153" spans="3:20" x14ac:dyDescent="0.2">
      <c r="C1153">
        <v>5007</v>
      </c>
      <c r="D1153" t="s">
        <v>199</v>
      </c>
      <c r="E1153" t="s">
        <v>200</v>
      </c>
      <c r="F1153" t="s">
        <v>250</v>
      </c>
      <c r="G1153" s="1">
        <v>41085</v>
      </c>
      <c r="H1153" t="s">
        <v>202</v>
      </c>
      <c r="I1153">
        <v>34</v>
      </c>
      <c r="J1153">
        <v>6.97</v>
      </c>
      <c r="K1153">
        <v>0</v>
      </c>
      <c r="L1153" s="139">
        <v>16001.6669</v>
      </c>
      <c r="M1153">
        <v>0</v>
      </c>
      <c r="N1153">
        <f t="shared" si="119"/>
        <v>16001.6669</v>
      </c>
      <c r="O1153">
        <f t="shared" si="120"/>
        <v>111531.61829299999</v>
      </c>
      <c r="P1153" t="str">
        <f t="shared" si="121"/>
        <v>50074108530VME</v>
      </c>
      <c r="Q1153" t="str">
        <f t="shared" si="122"/>
        <v>54108530VME</v>
      </c>
      <c r="R1153" t="str">
        <f t="shared" si="123"/>
        <v>541085TDVME</v>
      </c>
      <c r="S1153" t="str">
        <f t="shared" si="124"/>
        <v>500741085TDVME</v>
      </c>
      <c r="T1153" t="str">
        <f t="shared" si="125"/>
        <v>0VME</v>
      </c>
    </row>
    <row r="1154" spans="3:20" x14ac:dyDescent="0.2">
      <c r="C1154">
        <v>5007</v>
      </c>
      <c r="D1154" t="s">
        <v>199</v>
      </c>
      <c r="E1154" t="s">
        <v>200</v>
      </c>
      <c r="F1154" t="s">
        <v>257</v>
      </c>
      <c r="G1154" s="1">
        <v>41085</v>
      </c>
      <c r="H1154" t="s">
        <v>202</v>
      </c>
      <c r="I1154">
        <v>34</v>
      </c>
      <c r="J1154">
        <v>6.97</v>
      </c>
      <c r="K1154">
        <v>0</v>
      </c>
      <c r="L1154" s="139">
        <v>14613.71</v>
      </c>
      <c r="M1154">
        <v>0</v>
      </c>
      <c r="N1154">
        <f t="shared" si="119"/>
        <v>14613.71</v>
      </c>
      <c r="O1154">
        <f t="shared" si="120"/>
        <v>101857.55869999999</v>
      </c>
      <c r="P1154" t="str">
        <f t="shared" si="121"/>
        <v>50074108530VME</v>
      </c>
      <c r="Q1154" t="str">
        <f t="shared" si="122"/>
        <v>54108530VME</v>
      </c>
      <c r="R1154" t="str">
        <f t="shared" si="123"/>
        <v>541085TDVME</v>
      </c>
      <c r="S1154" t="str">
        <f t="shared" si="124"/>
        <v>500741085TDVME</v>
      </c>
      <c r="T1154" t="str">
        <f t="shared" si="125"/>
        <v>0VME</v>
      </c>
    </row>
    <row r="1155" spans="3:20" x14ac:dyDescent="0.2">
      <c r="C1155">
        <v>5007</v>
      </c>
      <c r="D1155" t="s">
        <v>199</v>
      </c>
      <c r="E1155" t="s">
        <v>200</v>
      </c>
      <c r="F1155" t="s">
        <v>258</v>
      </c>
      <c r="G1155" s="1">
        <v>41085</v>
      </c>
      <c r="H1155" t="s">
        <v>202</v>
      </c>
      <c r="I1155">
        <v>34</v>
      </c>
      <c r="J1155">
        <v>6.97</v>
      </c>
      <c r="K1155">
        <v>0</v>
      </c>
      <c r="L1155" s="139">
        <v>7019.1297999999997</v>
      </c>
      <c r="M1155">
        <v>0</v>
      </c>
      <c r="N1155">
        <f t="shared" si="119"/>
        <v>7019.1297999999997</v>
      </c>
      <c r="O1155">
        <f t="shared" si="120"/>
        <v>48923.334705999994</v>
      </c>
      <c r="P1155" t="str">
        <f t="shared" si="121"/>
        <v>50074108530VME</v>
      </c>
      <c r="Q1155" t="str">
        <f t="shared" si="122"/>
        <v>54108530VME</v>
      </c>
      <c r="R1155" t="str">
        <f t="shared" si="123"/>
        <v>541085TDVME</v>
      </c>
      <c r="S1155" t="str">
        <f t="shared" si="124"/>
        <v>500741085TDVME</v>
      </c>
      <c r="T1155" t="str">
        <f t="shared" si="125"/>
        <v>0VME</v>
      </c>
    </row>
    <row r="1156" spans="3:20" x14ac:dyDescent="0.2">
      <c r="C1156">
        <v>5007</v>
      </c>
      <c r="D1156" t="s">
        <v>199</v>
      </c>
      <c r="E1156" t="s">
        <v>200</v>
      </c>
      <c r="F1156" t="s">
        <v>206</v>
      </c>
      <c r="G1156" s="1">
        <v>41085</v>
      </c>
      <c r="H1156" t="s">
        <v>204</v>
      </c>
      <c r="I1156">
        <v>34</v>
      </c>
      <c r="J1156">
        <v>6.86</v>
      </c>
      <c r="K1156">
        <v>1578</v>
      </c>
      <c r="L1156" s="139">
        <v>0</v>
      </c>
      <c r="M1156">
        <v>0</v>
      </c>
      <c r="N1156">
        <f t="shared" si="119"/>
        <v>1578</v>
      </c>
      <c r="O1156">
        <f t="shared" si="120"/>
        <v>10825.08</v>
      </c>
      <c r="P1156" t="str">
        <f t="shared" si="121"/>
        <v>50074108530CME</v>
      </c>
      <c r="Q1156" t="str">
        <f t="shared" si="122"/>
        <v>54108530CME</v>
      </c>
      <c r="R1156" t="str">
        <f t="shared" si="123"/>
        <v>541085TDCME</v>
      </c>
      <c r="S1156" t="str">
        <f t="shared" si="124"/>
        <v>500741085TDCME</v>
      </c>
      <c r="T1156" t="str">
        <f t="shared" si="125"/>
        <v>0CME</v>
      </c>
    </row>
    <row r="1157" spans="3:20" x14ac:dyDescent="0.2">
      <c r="C1157">
        <v>5007</v>
      </c>
      <c r="D1157" t="s">
        <v>199</v>
      </c>
      <c r="E1157" t="s">
        <v>200</v>
      </c>
      <c r="F1157" t="s">
        <v>264</v>
      </c>
      <c r="G1157" s="1">
        <v>41085</v>
      </c>
      <c r="H1157" t="s">
        <v>202</v>
      </c>
      <c r="I1157">
        <v>34</v>
      </c>
      <c r="J1157">
        <v>6.97</v>
      </c>
      <c r="K1157">
        <v>0</v>
      </c>
      <c r="L1157" s="139">
        <v>11681.05</v>
      </c>
      <c r="M1157">
        <v>0</v>
      </c>
      <c r="N1157">
        <f t="shared" si="119"/>
        <v>11681.05</v>
      </c>
      <c r="O1157">
        <f t="shared" si="120"/>
        <v>81416.918499999985</v>
      </c>
      <c r="P1157" t="str">
        <f t="shared" si="121"/>
        <v>50074108530VME</v>
      </c>
      <c r="Q1157" t="str">
        <f t="shared" si="122"/>
        <v>54108530VME</v>
      </c>
      <c r="R1157" t="str">
        <f t="shared" si="123"/>
        <v>541085TDVME</v>
      </c>
      <c r="S1157" t="str">
        <f t="shared" si="124"/>
        <v>500741085TDVME</v>
      </c>
      <c r="T1157" t="str">
        <f t="shared" si="125"/>
        <v>0VME</v>
      </c>
    </row>
    <row r="1158" spans="3:20" x14ac:dyDescent="0.2">
      <c r="C1158">
        <v>5007</v>
      </c>
      <c r="D1158" t="s">
        <v>199</v>
      </c>
      <c r="E1158" t="s">
        <v>200</v>
      </c>
      <c r="F1158" t="s">
        <v>266</v>
      </c>
      <c r="G1158" s="1">
        <v>41085</v>
      </c>
      <c r="H1158" t="s">
        <v>202</v>
      </c>
      <c r="I1158">
        <v>34</v>
      </c>
      <c r="J1158">
        <v>6.97</v>
      </c>
      <c r="K1158">
        <v>0</v>
      </c>
      <c r="L1158" s="139">
        <v>170.48060000000001</v>
      </c>
      <c r="M1158">
        <v>0</v>
      </c>
      <c r="N1158">
        <f t="shared" si="119"/>
        <v>170.48060000000001</v>
      </c>
      <c r="O1158">
        <f t="shared" si="120"/>
        <v>1188.2497820000001</v>
      </c>
      <c r="P1158" t="str">
        <f t="shared" si="121"/>
        <v>50074108530VME</v>
      </c>
      <c r="Q1158" t="str">
        <f t="shared" si="122"/>
        <v>54108530VME</v>
      </c>
      <c r="R1158" t="str">
        <f t="shared" si="123"/>
        <v>541085TDVME</v>
      </c>
      <c r="S1158" t="str">
        <f t="shared" si="124"/>
        <v>500741085TDVME</v>
      </c>
      <c r="T1158" t="str">
        <f t="shared" si="125"/>
        <v>0VME</v>
      </c>
    </row>
    <row r="1159" spans="3:20" x14ac:dyDescent="0.2">
      <c r="C1159">
        <v>5007</v>
      </c>
      <c r="D1159" t="s">
        <v>199</v>
      </c>
      <c r="E1159" t="s">
        <v>200</v>
      </c>
      <c r="F1159" t="s">
        <v>272</v>
      </c>
      <c r="G1159" s="1">
        <v>41085</v>
      </c>
      <c r="H1159" t="s">
        <v>202</v>
      </c>
      <c r="I1159">
        <v>34</v>
      </c>
      <c r="J1159">
        <v>6.97</v>
      </c>
      <c r="K1159">
        <v>0</v>
      </c>
      <c r="L1159" s="139">
        <v>8911.1456999999991</v>
      </c>
      <c r="M1159">
        <v>0</v>
      </c>
      <c r="N1159">
        <f t="shared" si="119"/>
        <v>8911.1456999999991</v>
      </c>
      <c r="O1159">
        <f t="shared" si="120"/>
        <v>62110.685528999995</v>
      </c>
      <c r="P1159" t="str">
        <f t="shared" si="121"/>
        <v>50074108530VME</v>
      </c>
      <c r="Q1159" t="str">
        <f t="shared" si="122"/>
        <v>54108530VME</v>
      </c>
      <c r="R1159" t="str">
        <f t="shared" si="123"/>
        <v>541085TDVME</v>
      </c>
      <c r="S1159" t="str">
        <f t="shared" si="124"/>
        <v>500741085TDVME</v>
      </c>
      <c r="T1159" t="str">
        <f t="shared" si="125"/>
        <v>0VME</v>
      </c>
    </row>
    <row r="1160" spans="3:20" x14ac:dyDescent="0.2">
      <c r="C1160">
        <v>5007</v>
      </c>
      <c r="D1160" t="s">
        <v>199</v>
      </c>
      <c r="E1160" t="s">
        <v>200</v>
      </c>
      <c r="F1160" t="s">
        <v>349</v>
      </c>
      <c r="G1160" s="1">
        <v>41085</v>
      </c>
      <c r="H1160" t="s">
        <v>202</v>
      </c>
      <c r="I1160">
        <v>34</v>
      </c>
      <c r="J1160">
        <v>6.97</v>
      </c>
      <c r="K1160">
        <v>0</v>
      </c>
      <c r="L1160" s="139">
        <v>16737.860400000001</v>
      </c>
      <c r="M1160">
        <v>0</v>
      </c>
      <c r="N1160">
        <f t="shared" ref="N1160:N1223" si="126">+L1160+K1160</f>
        <v>16737.860400000001</v>
      </c>
      <c r="O1160">
        <f t="shared" ref="O1160:O1223" si="127">+N1160*J1160</f>
        <v>116662.886988</v>
      </c>
      <c r="P1160" t="str">
        <f t="shared" ref="P1160:P1223" si="128">+C1160&amp;G1160&amp;E1160&amp;H1160</f>
        <v>50074108530VME</v>
      </c>
      <c r="Q1160" t="str">
        <f t="shared" ref="Q1160:Q1223" si="129">IF(C1160=10001,"4"&amp;G1160&amp;E1160&amp;H1160,LEFT(C1160,1)&amp;G1160&amp;E1160&amp;H1160)</f>
        <v>54108530VME</v>
      </c>
      <c r="R1160" t="str">
        <f t="shared" ref="R1160:R1223" si="130">+LEFT(C1160,1)&amp;G1160&amp;IF(OR(E1160="30",E1160="31",E1160="32"),"TD","")&amp;H1160</f>
        <v>541085TDVME</v>
      </c>
      <c r="S1160" t="str">
        <f t="shared" ref="S1160:S1223" si="131">C1160&amp;G1160&amp;IF(OR(E1160="30",E1160="31",E1160="32"),"TD","")&amp;H1160</f>
        <v>500741085TDVME</v>
      </c>
      <c r="T1160" t="str">
        <f t="shared" ref="T1160:T1223" si="132">M1160&amp;H1160</f>
        <v>0VME</v>
      </c>
    </row>
    <row r="1161" spans="3:20" x14ac:dyDescent="0.2">
      <c r="C1161">
        <v>5007</v>
      </c>
      <c r="D1161" t="s">
        <v>199</v>
      </c>
      <c r="E1161" t="s">
        <v>200</v>
      </c>
      <c r="F1161" t="s">
        <v>350</v>
      </c>
      <c r="G1161" s="1">
        <v>41085</v>
      </c>
      <c r="H1161" t="s">
        <v>202</v>
      </c>
      <c r="I1161">
        <v>34</v>
      </c>
      <c r="J1161">
        <v>6.97</v>
      </c>
      <c r="K1161">
        <v>0</v>
      </c>
      <c r="L1161" s="139">
        <v>131.20089999999999</v>
      </c>
      <c r="M1161">
        <v>0</v>
      </c>
      <c r="N1161">
        <f t="shared" si="126"/>
        <v>131.20089999999999</v>
      </c>
      <c r="O1161">
        <f t="shared" si="127"/>
        <v>914.47027299999991</v>
      </c>
      <c r="P1161" t="str">
        <f t="shared" si="128"/>
        <v>50074108530VME</v>
      </c>
      <c r="Q1161" t="str">
        <f t="shared" si="129"/>
        <v>54108530VME</v>
      </c>
      <c r="R1161" t="str">
        <f t="shared" si="130"/>
        <v>541085TDVME</v>
      </c>
      <c r="S1161" t="str">
        <f t="shared" si="131"/>
        <v>500741085TDVME</v>
      </c>
      <c r="T1161" t="str">
        <f t="shared" si="132"/>
        <v>0VME</v>
      </c>
    </row>
    <row r="1162" spans="3:20" x14ac:dyDescent="0.2">
      <c r="C1162">
        <v>5007</v>
      </c>
      <c r="D1162" t="s">
        <v>199</v>
      </c>
      <c r="E1162" t="s">
        <v>200</v>
      </c>
      <c r="F1162" t="s">
        <v>362</v>
      </c>
      <c r="G1162" s="1">
        <v>41085</v>
      </c>
      <c r="H1162" t="s">
        <v>204</v>
      </c>
      <c r="I1162">
        <v>34</v>
      </c>
      <c r="J1162">
        <v>6.86</v>
      </c>
      <c r="K1162">
        <v>18480</v>
      </c>
      <c r="L1162" s="139">
        <v>0</v>
      </c>
      <c r="M1162">
        <v>0</v>
      </c>
      <c r="N1162">
        <f t="shared" si="126"/>
        <v>18480</v>
      </c>
      <c r="O1162">
        <f t="shared" si="127"/>
        <v>126772.8</v>
      </c>
      <c r="P1162" t="str">
        <f t="shared" si="128"/>
        <v>50074108530CME</v>
      </c>
      <c r="Q1162" t="str">
        <f t="shared" si="129"/>
        <v>54108530CME</v>
      </c>
      <c r="R1162" t="str">
        <f t="shared" si="130"/>
        <v>541085TDCME</v>
      </c>
      <c r="S1162" t="str">
        <f t="shared" si="131"/>
        <v>500741085TDCME</v>
      </c>
      <c r="T1162" t="str">
        <f t="shared" si="132"/>
        <v>0CME</v>
      </c>
    </row>
    <row r="1163" spans="3:20" x14ac:dyDescent="0.2">
      <c r="C1163">
        <v>5007</v>
      </c>
      <c r="D1163" t="s">
        <v>199</v>
      </c>
      <c r="E1163" t="s">
        <v>200</v>
      </c>
      <c r="F1163" t="s">
        <v>364</v>
      </c>
      <c r="G1163" s="1">
        <v>41085</v>
      </c>
      <c r="H1163" t="s">
        <v>204</v>
      </c>
      <c r="I1163">
        <v>34</v>
      </c>
      <c r="J1163">
        <v>6.86</v>
      </c>
      <c r="K1163">
        <v>600</v>
      </c>
      <c r="L1163" s="139">
        <v>0</v>
      </c>
      <c r="M1163">
        <v>0</v>
      </c>
      <c r="N1163">
        <f t="shared" si="126"/>
        <v>600</v>
      </c>
      <c r="O1163">
        <f t="shared" si="127"/>
        <v>4116</v>
      </c>
      <c r="P1163" t="str">
        <f t="shared" si="128"/>
        <v>50074108530CME</v>
      </c>
      <c r="Q1163" t="str">
        <f t="shared" si="129"/>
        <v>54108530CME</v>
      </c>
      <c r="R1163" t="str">
        <f t="shared" si="130"/>
        <v>541085TDCME</v>
      </c>
      <c r="S1163" t="str">
        <f t="shared" si="131"/>
        <v>500741085TDCME</v>
      </c>
      <c r="T1163" t="str">
        <f t="shared" si="132"/>
        <v>0CME</v>
      </c>
    </row>
    <row r="1164" spans="3:20" x14ac:dyDescent="0.2">
      <c r="C1164">
        <v>5007</v>
      </c>
      <c r="D1164" t="s">
        <v>199</v>
      </c>
      <c r="E1164" t="s">
        <v>200</v>
      </c>
      <c r="F1164" t="s">
        <v>210</v>
      </c>
      <c r="G1164" s="1">
        <v>41085</v>
      </c>
      <c r="H1164" t="s">
        <v>204</v>
      </c>
      <c r="I1164">
        <v>34</v>
      </c>
      <c r="J1164">
        <v>6.86</v>
      </c>
      <c r="K1164">
        <v>406.78</v>
      </c>
      <c r="L1164" s="139">
        <v>0</v>
      </c>
      <c r="M1164">
        <v>0</v>
      </c>
      <c r="N1164">
        <f t="shared" si="126"/>
        <v>406.78</v>
      </c>
      <c r="O1164">
        <f t="shared" si="127"/>
        <v>2790.5108</v>
      </c>
      <c r="P1164" t="str">
        <f t="shared" si="128"/>
        <v>50074108530CME</v>
      </c>
      <c r="Q1164" t="str">
        <f t="shared" si="129"/>
        <v>54108530CME</v>
      </c>
      <c r="R1164" t="str">
        <f t="shared" si="130"/>
        <v>541085TDCME</v>
      </c>
      <c r="S1164" t="str">
        <f t="shared" si="131"/>
        <v>500741085TDCME</v>
      </c>
      <c r="T1164" t="str">
        <f t="shared" si="132"/>
        <v>0CME</v>
      </c>
    </row>
    <row r="1165" spans="3:20" x14ac:dyDescent="0.2">
      <c r="C1165">
        <v>5007</v>
      </c>
      <c r="D1165" t="s">
        <v>199</v>
      </c>
      <c r="E1165" t="s">
        <v>200</v>
      </c>
      <c r="F1165" t="s">
        <v>368</v>
      </c>
      <c r="G1165" s="1">
        <v>41085</v>
      </c>
      <c r="H1165" t="s">
        <v>204</v>
      </c>
      <c r="I1165">
        <v>34</v>
      </c>
      <c r="J1165">
        <v>6.86</v>
      </c>
      <c r="K1165">
        <v>1600</v>
      </c>
      <c r="L1165" s="139">
        <v>0</v>
      </c>
      <c r="M1165">
        <v>0</v>
      </c>
      <c r="N1165">
        <f t="shared" si="126"/>
        <v>1600</v>
      </c>
      <c r="O1165">
        <f t="shared" si="127"/>
        <v>10976</v>
      </c>
      <c r="P1165" t="str">
        <f t="shared" si="128"/>
        <v>50074108530CME</v>
      </c>
      <c r="Q1165" t="str">
        <f t="shared" si="129"/>
        <v>54108530CME</v>
      </c>
      <c r="R1165" t="str">
        <f t="shared" si="130"/>
        <v>541085TDCME</v>
      </c>
      <c r="S1165" t="str">
        <f t="shared" si="131"/>
        <v>500741085TDCME</v>
      </c>
      <c r="T1165" t="str">
        <f t="shared" si="132"/>
        <v>0CME</v>
      </c>
    </row>
    <row r="1166" spans="3:20" x14ac:dyDescent="0.2">
      <c r="C1166">
        <v>5007</v>
      </c>
      <c r="D1166" t="s">
        <v>199</v>
      </c>
      <c r="E1166" t="s">
        <v>200</v>
      </c>
      <c r="F1166" t="s">
        <v>212</v>
      </c>
      <c r="G1166" s="1">
        <v>41085</v>
      </c>
      <c r="H1166" t="s">
        <v>204</v>
      </c>
      <c r="I1166">
        <v>34</v>
      </c>
      <c r="J1166">
        <v>6.86</v>
      </c>
      <c r="K1166">
        <v>2437.4295000000002</v>
      </c>
      <c r="L1166" s="139">
        <v>0</v>
      </c>
      <c r="M1166">
        <v>0</v>
      </c>
      <c r="N1166">
        <f t="shared" si="126"/>
        <v>2437.4295000000002</v>
      </c>
      <c r="O1166">
        <f t="shared" si="127"/>
        <v>16720.766370000001</v>
      </c>
      <c r="P1166" t="str">
        <f t="shared" si="128"/>
        <v>50074108530CME</v>
      </c>
      <c r="Q1166" t="str">
        <f t="shared" si="129"/>
        <v>54108530CME</v>
      </c>
      <c r="R1166" t="str">
        <f t="shared" si="130"/>
        <v>541085TDCME</v>
      </c>
      <c r="S1166" t="str">
        <f t="shared" si="131"/>
        <v>500741085TDCME</v>
      </c>
      <c r="T1166" t="str">
        <f t="shared" si="132"/>
        <v>0CME</v>
      </c>
    </row>
    <row r="1167" spans="3:20" x14ac:dyDescent="0.2">
      <c r="C1167">
        <v>5007</v>
      </c>
      <c r="D1167" t="s">
        <v>199</v>
      </c>
      <c r="E1167" t="s">
        <v>200</v>
      </c>
      <c r="F1167" t="s">
        <v>236</v>
      </c>
      <c r="G1167" s="1">
        <v>41085</v>
      </c>
      <c r="H1167" t="s">
        <v>204</v>
      </c>
      <c r="I1167">
        <v>34</v>
      </c>
      <c r="J1167">
        <v>6.86</v>
      </c>
      <c r="K1167">
        <v>6065.3702000000003</v>
      </c>
      <c r="L1167" s="139">
        <v>0</v>
      </c>
      <c r="M1167">
        <v>0</v>
      </c>
      <c r="N1167">
        <f t="shared" si="126"/>
        <v>6065.3702000000003</v>
      </c>
      <c r="O1167">
        <f t="shared" si="127"/>
        <v>41608.439572000003</v>
      </c>
      <c r="P1167" t="str">
        <f t="shared" si="128"/>
        <v>50074108530CME</v>
      </c>
      <c r="Q1167" t="str">
        <f t="shared" si="129"/>
        <v>54108530CME</v>
      </c>
      <c r="R1167" t="str">
        <f t="shared" si="130"/>
        <v>541085TDCME</v>
      </c>
      <c r="S1167" t="str">
        <f t="shared" si="131"/>
        <v>500741085TDCME</v>
      </c>
      <c r="T1167" t="str">
        <f t="shared" si="132"/>
        <v>0CME</v>
      </c>
    </row>
    <row r="1168" spans="3:20" x14ac:dyDescent="0.2">
      <c r="C1168">
        <v>5007</v>
      </c>
      <c r="D1168" t="s">
        <v>199</v>
      </c>
      <c r="E1168" t="s">
        <v>200</v>
      </c>
      <c r="F1168" t="s">
        <v>295</v>
      </c>
      <c r="G1168" s="1">
        <v>41085</v>
      </c>
      <c r="H1168" t="s">
        <v>204</v>
      </c>
      <c r="I1168">
        <v>34</v>
      </c>
      <c r="J1168">
        <v>6.86</v>
      </c>
      <c r="K1168">
        <v>102.14</v>
      </c>
      <c r="L1168" s="139">
        <v>0</v>
      </c>
      <c r="M1168">
        <v>0</v>
      </c>
      <c r="N1168">
        <f t="shared" si="126"/>
        <v>102.14</v>
      </c>
      <c r="O1168">
        <f t="shared" si="127"/>
        <v>700.68040000000008</v>
      </c>
      <c r="P1168" t="str">
        <f t="shared" si="128"/>
        <v>50074108530CME</v>
      </c>
      <c r="Q1168" t="str">
        <f t="shared" si="129"/>
        <v>54108530CME</v>
      </c>
      <c r="R1168" t="str">
        <f t="shared" si="130"/>
        <v>541085TDCME</v>
      </c>
      <c r="S1168" t="str">
        <f t="shared" si="131"/>
        <v>500741085TDCME</v>
      </c>
      <c r="T1168" t="str">
        <f t="shared" si="132"/>
        <v>0CME</v>
      </c>
    </row>
    <row r="1169" spans="3:20" x14ac:dyDescent="0.2">
      <c r="C1169">
        <v>5007</v>
      </c>
      <c r="D1169" t="s">
        <v>199</v>
      </c>
      <c r="E1169" t="s">
        <v>200</v>
      </c>
      <c r="F1169" t="s">
        <v>296</v>
      </c>
      <c r="G1169" s="1">
        <v>41085</v>
      </c>
      <c r="H1169" t="s">
        <v>204</v>
      </c>
      <c r="I1169">
        <v>34</v>
      </c>
      <c r="J1169">
        <v>6.86</v>
      </c>
      <c r="K1169">
        <v>2322.9198000000001</v>
      </c>
      <c r="L1169" s="139">
        <v>0</v>
      </c>
      <c r="M1169">
        <v>0</v>
      </c>
      <c r="N1169">
        <f t="shared" si="126"/>
        <v>2322.9198000000001</v>
      </c>
      <c r="O1169">
        <f t="shared" si="127"/>
        <v>15935.229828000001</v>
      </c>
      <c r="P1169" t="str">
        <f t="shared" si="128"/>
        <v>50074108530CME</v>
      </c>
      <c r="Q1169" t="str">
        <f t="shared" si="129"/>
        <v>54108530CME</v>
      </c>
      <c r="R1169" t="str">
        <f t="shared" si="130"/>
        <v>541085TDCME</v>
      </c>
      <c r="S1169" t="str">
        <f t="shared" si="131"/>
        <v>500741085TDCME</v>
      </c>
      <c r="T1169" t="str">
        <f t="shared" si="132"/>
        <v>0CME</v>
      </c>
    </row>
    <row r="1170" spans="3:20" x14ac:dyDescent="0.2">
      <c r="C1170">
        <v>5007</v>
      </c>
      <c r="D1170" t="s">
        <v>199</v>
      </c>
      <c r="E1170" t="s">
        <v>200</v>
      </c>
      <c r="F1170" t="s">
        <v>298</v>
      </c>
      <c r="G1170" s="1">
        <v>41085</v>
      </c>
      <c r="H1170" t="s">
        <v>204</v>
      </c>
      <c r="I1170">
        <v>34</v>
      </c>
      <c r="J1170">
        <v>6.86</v>
      </c>
      <c r="K1170">
        <v>16450</v>
      </c>
      <c r="L1170" s="139">
        <v>0</v>
      </c>
      <c r="M1170">
        <v>0</v>
      </c>
      <c r="N1170">
        <f t="shared" si="126"/>
        <v>16450</v>
      </c>
      <c r="O1170">
        <f t="shared" si="127"/>
        <v>112847</v>
      </c>
      <c r="P1170" t="str">
        <f t="shared" si="128"/>
        <v>50074108530CME</v>
      </c>
      <c r="Q1170" t="str">
        <f t="shared" si="129"/>
        <v>54108530CME</v>
      </c>
      <c r="R1170" t="str">
        <f t="shared" si="130"/>
        <v>541085TDCME</v>
      </c>
      <c r="S1170" t="str">
        <f t="shared" si="131"/>
        <v>500741085TDCME</v>
      </c>
      <c r="T1170" t="str">
        <f t="shared" si="132"/>
        <v>0CME</v>
      </c>
    </row>
    <row r="1171" spans="3:20" x14ac:dyDescent="0.2">
      <c r="C1171">
        <v>5007</v>
      </c>
      <c r="D1171" t="s">
        <v>199</v>
      </c>
      <c r="E1171" t="s">
        <v>200</v>
      </c>
      <c r="F1171" t="s">
        <v>302</v>
      </c>
      <c r="G1171" s="1">
        <v>41085</v>
      </c>
      <c r="H1171" t="s">
        <v>204</v>
      </c>
      <c r="I1171">
        <v>34</v>
      </c>
      <c r="J1171">
        <v>6.86</v>
      </c>
      <c r="K1171">
        <v>26.64</v>
      </c>
      <c r="L1171" s="139">
        <v>0</v>
      </c>
      <c r="M1171">
        <v>0</v>
      </c>
      <c r="N1171">
        <f t="shared" si="126"/>
        <v>26.64</v>
      </c>
      <c r="O1171">
        <f t="shared" si="127"/>
        <v>182.75040000000001</v>
      </c>
      <c r="P1171" t="str">
        <f t="shared" si="128"/>
        <v>50074108530CME</v>
      </c>
      <c r="Q1171" t="str">
        <f t="shared" si="129"/>
        <v>54108530CME</v>
      </c>
      <c r="R1171" t="str">
        <f t="shared" si="130"/>
        <v>541085TDCME</v>
      </c>
      <c r="S1171" t="str">
        <f t="shared" si="131"/>
        <v>500741085TDCME</v>
      </c>
      <c r="T1171" t="str">
        <f t="shared" si="132"/>
        <v>0CME</v>
      </c>
    </row>
    <row r="1172" spans="3:20" x14ac:dyDescent="0.2">
      <c r="C1172">
        <v>5007</v>
      </c>
      <c r="D1172" t="s">
        <v>199</v>
      </c>
      <c r="E1172" t="s">
        <v>200</v>
      </c>
      <c r="F1172" t="s">
        <v>318</v>
      </c>
      <c r="G1172" s="1">
        <v>41085</v>
      </c>
      <c r="H1172" t="s">
        <v>204</v>
      </c>
      <c r="I1172">
        <v>34</v>
      </c>
      <c r="J1172">
        <v>6.86</v>
      </c>
      <c r="K1172">
        <v>1670</v>
      </c>
      <c r="L1172" s="139">
        <v>0</v>
      </c>
      <c r="M1172">
        <v>0</v>
      </c>
      <c r="N1172">
        <f t="shared" si="126"/>
        <v>1670</v>
      </c>
      <c r="O1172">
        <f t="shared" si="127"/>
        <v>11456.2</v>
      </c>
      <c r="P1172" t="str">
        <f t="shared" si="128"/>
        <v>50074108530CME</v>
      </c>
      <c r="Q1172" t="str">
        <f t="shared" si="129"/>
        <v>54108530CME</v>
      </c>
      <c r="R1172" t="str">
        <f t="shared" si="130"/>
        <v>541085TDCME</v>
      </c>
      <c r="S1172" t="str">
        <f t="shared" si="131"/>
        <v>500741085TDCME</v>
      </c>
      <c r="T1172" t="str">
        <f t="shared" si="132"/>
        <v>0CME</v>
      </c>
    </row>
    <row r="1173" spans="3:20" x14ac:dyDescent="0.2">
      <c r="C1173">
        <v>5007</v>
      </c>
      <c r="D1173" t="s">
        <v>199</v>
      </c>
      <c r="E1173" t="s">
        <v>200</v>
      </c>
      <c r="F1173" t="s">
        <v>321</v>
      </c>
      <c r="G1173" s="1">
        <v>41085</v>
      </c>
      <c r="H1173" t="s">
        <v>204</v>
      </c>
      <c r="I1173">
        <v>34</v>
      </c>
      <c r="J1173">
        <v>6.86</v>
      </c>
      <c r="K1173">
        <v>800</v>
      </c>
      <c r="L1173" s="139">
        <v>0</v>
      </c>
      <c r="M1173">
        <v>0</v>
      </c>
      <c r="N1173">
        <f t="shared" si="126"/>
        <v>800</v>
      </c>
      <c r="O1173">
        <f t="shared" si="127"/>
        <v>5488</v>
      </c>
      <c r="P1173" t="str">
        <f t="shared" si="128"/>
        <v>50074108530CME</v>
      </c>
      <c r="Q1173" t="str">
        <f t="shared" si="129"/>
        <v>54108530CME</v>
      </c>
      <c r="R1173" t="str">
        <f t="shared" si="130"/>
        <v>541085TDCME</v>
      </c>
      <c r="S1173" t="str">
        <f t="shared" si="131"/>
        <v>500741085TDCME</v>
      </c>
      <c r="T1173" t="str">
        <f t="shared" si="132"/>
        <v>0CME</v>
      </c>
    </row>
    <row r="1174" spans="3:20" x14ac:dyDescent="0.2">
      <c r="C1174">
        <v>5007</v>
      </c>
      <c r="D1174" t="s">
        <v>199</v>
      </c>
      <c r="E1174" t="s">
        <v>200</v>
      </c>
      <c r="F1174" t="s">
        <v>326</v>
      </c>
      <c r="G1174" s="1">
        <v>41085</v>
      </c>
      <c r="H1174" t="s">
        <v>202</v>
      </c>
      <c r="I1174">
        <v>34</v>
      </c>
      <c r="J1174">
        <v>6.97</v>
      </c>
      <c r="K1174">
        <v>0</v>
      </c>
      <c r="L1174" s="139">
        <v>960.12</v>
      </c>
      <c r="M1174">
        <v>0</v>
      </c>
      <c r="N1174">
        <f t="shared" si="126"/>
        <v>960.12</v>
      </c>
      <c r="O1174">
        <f t="shared" si="127"/>
        <v>6692.0364</v>
      </c>
      <c r="P1174" t="str">
        <f t="shared" si="128"/>
        <v>50074108530VME</v>
      </c>
      <c r="Q1174" t="str">
        <f t="shared" si="129"/>
        <v>54108530VME</v>
      </c>
      <c r="R1174" t="str">
        <f t="shared" si="130"/>
        <v>541085TDVME</v>
      </c>
      <c r="S1174" t="str">
        <f t="shared" si="131"/>
        <v>500741085TDVME</v>
      </c>
      <c r="T1174" t="str">
        <f t="shared" si="132"/>
        <v>0VME</v>
      </c>
    </row>
    <row r="1175" spans="3:20" x14ac:dyDescent="0.2">
      <c r="C1175">
        <v>5007</v>
      </c>
      <c r="D1175" t="s">
        <v>199</v>
      </c>
      <c r="E1175" t="s">
        <v>200</v>
      </c>
      <c r="F1175" t="s">
        <v>331</v>
      </c>
      <c r="G1175" s="1">
        <v>41085</v>
      </c>
      <c r="H1175" t="s">
        <v>202</v>
      </c>
      <c r="I1175">
        <v>34</v>
      </c>
      <c r="J1175">
        <v>6.97</v>
      </c>
      <c r="K1175">
        <v>0</v>
      </c>
      <c r="L1175" s="139">
        <v>17258.159800000001</v>
      </c>
      <c r="M1175">
        <v>0</v>
      </c>
      <c r="N1175">
        <f t="shared" si="126"/>
        <v>17258.159800000001</v>
      </c>
      <c r="O1175">
        <f t="shared" si="127"/>
        <v>120289.373806</v>
      </c>
      <c r="P1175" t="str">
        <f t="shared" si="128"/>
        <v>50074108530VME</v>
      </c>
      <c r="Q1175" t="str">
        <f t="shared" si="129"/>
        <v>54108530VME</v>
      </c>
      <c r="R1175" t="str">
        <f t="shared" si="130"/>
        <v>541085TDVME</v>
      </c>
      <c r="S1175" t="str">
        <f t="shared" si="131"/>
        <v>500741085TDVME</v>
      </c>
      <c r="T1175" t="str">
        <f t="shared" si="132"/>
        <v>0VME</v>
      </c>
    </row>
    <row r="1176" spans="3:20" x14ac:dyDescent="0.2">
      <c r="C1176">
        <v>5007</v>
      </c>
      <c r="D1176" t="s">
        <v>199</v>
      </c>
      <c r="E1176" t="s">
        <v>200</v>
      </c>
      <c r="F1176" t="s">
        <v>720</v>
      </c>
      <c r="G1176" s="1">
        <v>41085</v>
      </c>
      <c r="H1176" t="s">
        <v>202</v>
      </c>
      <c r="I1176">
        <v>34</v>
      </c>
      <c r="J1176">
        <v>6.97</v>
      </c>
      <c r="K1176">
        <v>0</v>
      </c>
      <c r="L1176" s="139">
        <v>17858.9002</v>
      </c>
      <c r="M1176">
        <v>0</v>
      </c>
      <c r="N1176">
        <f t="shared" si="126"/>
        <v>17858.9002</v>
      </c>
      <c r="O1176">
        <f t="shared" si="127"/>
        <v>124476.534394</v>
      </c>
      <c r="P1176" t="str">
        <f t="shared" si="128"/>
        <v>50074108530VME</v>
      </c>
      <c r="Q1176" t="str">
        <f t="shared" si="129"/>
        <v>54108530VME</v>
      </c>
      <c r="R1176" t="str">
        <f t="shared" si="130"/>
        <v>541085TDVME</v>
      </c>
      <c r="S1176" t="str">
        <f t="shared" si="131"/>
        <v>500741085TDVME</v>
      </c>
      <c r="T1176" t="str">
        <f t="shared" si="132"/>
        <v>0VME</v>
      </c>
    </row>
    <row r="1177" spans="3:20" x14ac:dyDescent="0.2">
      <c r="C1177">
        <v>5007</v>
      </c>
      <c r="D1177" t="s">
        <v>199</v>
      </c>
      <c r="E1177" t="s">
        <v>200</v>
      </c>
      <c r="F1177" t="s">
        <v>366</v>
      </c>
      <c r="G1177" s="1">
        <v>41085</v>
      </c>
      <c r="H1177" t="s">
        <v>204</v>
      </c>
      <c r="I1177">
        <v>34</v>
      </c>
      <c r="J1177">
        <v>6.86</v>
      </c>
      <c r="K1177">
        <v>1360</v>
      </c>
      <c r="L1177" s="139">
        <v>0</v>
      </c>
      <c r="M1177">
        <v>0</v>
      </c>
      <c r="N1177">
        <f t="shared" si="126"/>
        <v>1360</v>
      </c>
      <c r="O1177">
        <f t="shared" si="127"/>
        <v>9329.6</v>
      </c>
      <c r="P1177" t="str">
        <f t="shared" si="128"/>
        <v>50074108530CME</v>
      </c>
      <c r="Q1177" t="str">
        <f t="shared" si="129"/>
        <v>54108530CME</v>
      </c>
      <c r="R1177" t="str">
        <f t="shared" si="130"/>
        <v>541085TDCME</v>
      </c>
      <c r="S1177" t="str">
        <f t="shared" si="131"/>
        <v>500741085TDCME</v>
      </c>
      <c r="T1177" t="str">
        <f t="shared" si="132"/>
        <v>0CME</v>
      </c>
    </row>
    <row r="1178" spans="3:20" x14ac:dyDescent="0.2">
      <c r="C1178">
        <v>5007</v>
      </c>
      <c r="D1178" t="s">
        <v>199</v>
      </c>
      <c r="E1178" t="s">
        <v>200</v>
      </c>
      <c r="F1178" t="s">
        <v>233</v>
      </c>
      <c r="G1178" s="1">
        <v>41085</v>
      </c>
      <c r="H1178" t="s">
        <v>204</v>
      </c>
      <c r="I1178">
        <v>34</v>
      </c>
      <c r="J1178">
        <v>6.86</v>
      </c>
      <c r="K1178">
        <v>2519.7109999999998</v>
      </c>
      <c r="L1178" s="139">
        <v>0</v>
      </c>
      <c r="M1178">
        <v>0</v>
      </c>
      <c r="N1178">
        <f t="shared" si="126"/>
        <v>2519.7109999999998</v>
      </c>
      <c r="O1178">
        <f t="shared" si="127"/>
        <v>17285.21746</v>
      </c>
      <c r="P1178" t="str">
        <f t="shared" si="128"/>
        <v>50074108530CME</v>
      </c>
      <c r="Q1178" t="str">
        <f t="shared" si="129"/>
        <v>54108530CME</v>
      </c>
      <c r="R1178" t="str">
        <f t="shared" si="130"/>
        <v>541085TDCME</v>
      </c>
      <c r="S1178" t="str">
        <f t="shared" si="131"/>
        <v>500741085TDCME</v>
      </c>
      <c r="T1178" t="str">
        <f t="shared" si="132"/>
        <v>0CME</v>
      </c>
    </row>
    <row r="1179" spans="3:20" x14ac:dyDescent="0.2">
      <c r="C1179">
        <v>5007</v>
      </c>
      <c r="D1179" t="s">
        <v>199</v>
      </c>
      <c r="E1179" t="s">
        <v>200</v>
      </c>
      <c r="F1179" t="s">
        <v>265</v>
      </c>
      <c r="G1179" s="1">
        <v>41085</v>
      </c>
      <c r="H1179" t="s">
        <v>202</v>
      </c>
      <c r="I1179">
        <v>34</v>
      </c>
      <c r="J1179">
        <v>6.97</v>
      </c>
      <c r="K1179">
        <v>0</v>
      </c>
      <c r="L1179" s="139">
        <v>348.62979999999999</v>
      </c>
      <c r="M1179">
        <v>0</v>
      </c>
      <c r="N1179">
        <f t="shared" si="126"/>
        <v>348.62979999999999</v>
      </c>
      <c r="O1179">
        <f t="shared" si="127"/>
        <v>2429.9497059999999</v>
      </c>
      <c r="P1179" t="str">
        <f t="shared" si="128"/>
        <v>50074108530VME</v>
      </c>
      <c r="Q1179" t="str">
        <f t="shared" si="129"/>
        <v>54108530VME</v>
      </c>
      <c r="R1179" t="str">
        <f t="shared" si="130"/>
        <v>541085TDVME</v>
      </c>
      <c r="S1179" t="str">
        <f t="shared" si="131"/>
        <v>500741085TDVME</v>
      </c>
      <c r="T1179" t="str">
        <f t="shared" si="132"/>
        <v>0VME</v>
      </c>
    </row>
    <row r="1180" spans="3:20" x14ac:dyDescent="0.2">
      <c r="C1180">
        <v>5007</v>
      </c>
      <c r="D1180" t="s">
        <v>199</v>
      </c>
      <c r="E1180" t="s">
        <v>200</v>
      </c>
      <c r="F1180" t="s">
        <v>226</v>
      </c>
      <c r="G1180" s="1">
        <v>41085</v>
      </c>
      <c r="H1180" t="s">
        <v>204</v>
      </c>
      <c r="I1180">
        <v>34</v>
      </c>
      <c r="J1180">
        <v>6.86</v>
      </c>
      <c r="K1180">
        <v>576.37019999999995</v>
      </c>
      <c r="L1180" s="139">
        <v>0</v>
      </c>
      <c r="M1180">
        <v>0</v>
      </c>
      <c r="N1180">
        <f t="shared" si="126"/>
        <v>576.37019999999995</v>
      </c>
      <c r="O1180">
        <f t="shared" si="127"/>
        <v>3953.8995719999998</v>
      </c>
      <c r="P1180" t="str">
        <f t="shared" si="128"/>
        <v>50074108530CME</v>
      </c>
      <c r="Q1180" t="str">
        <f t="shared" si="129"/>
        <v>54108530CME</v>
      </c>
      <c r="R1180" t="str">
        <f t="shared" si="130"/>
        <v>541085TDCME</v>
      </c>
      <c r="S1180" t="str">
        <f t="shared" si="131"/>
        <v>500741085TDCME</v>
      </c>
      <c r="T1180" t="str">
        <f t="shared" si="132"/>
        <v>0CME</v>
      </c>
    </row>
    <row r="1181" spans="3:20" x14ac:dyDescent="0.2">
      <c r="C1181">
        <v>5007</v>
      </c>
      <c r="D1181" t="s">
        <v>199</v>
      </c>
      <c r="E1181" t="s">
        <v>200</v>
      </c>
      <c r="F1181" t="s">
        <v>363</v>
      </c>
      <c r="G1181" s="1">
        <v>41085</v>
      </c>
      <c r="H1181" t="s">
        <v>204</v>
      </c>
      <c r="I1181">
        <v>34</v>
      </c>
      <c r="J1181">
        <v>6.86</v>
      </c>
      <c r="K1181">
        <v>80</v>
      </c>
      <c r="L1181" s="139">
        <v>0</v>
      </c>
      <c r="M1181">
        <v>0</v>
      </c>
      <c r="N1181">
        <f t="shared" si="126"/>
        <v>80</v>
      </c>
      <c r="O1181">
        <f t="shared" si="127"/>
        <v>548.80000000000007</v>
      </c>
      <c r="P1181" t="str">
        <f t="shared" si="128"/>
        <v>50074108530CME</v>
      </c>
      <c r="Q1181" t="str">
        <f t="shared" si="129"/>
        <v>54108530CME</v>
      </c>
      <c r="R1181" t="str">
        <f t="shared" si="130"/>
        <v>541085TDCME</v>
      </c>
      <c r="S1181" t="str">
        <f t="shared" si="131"/>
        <v>500741085TDCME</v>
      </c>
      <c r="T1181" t="str">
        <f t="shared" si="132"/>
        <v>0CME</v>
      </c>
    </row>
    <row r="1182" spans="3:20" x14ac:dyDescent="0.2">
      <c r="C1182">
        <v>5007</v>
      </c>
      <c r="D1182" t="s">
        <v>199</v>
      </c>
      <c r="E1182" t="s">
        <v>200</v>
      </c>
      <c r="F1182" t="s">
        <v>234</v>
      </c>
      <c r="G1182" s="1">
        <v>41085</v>
      </c>
      <c r="H1182" t="s">
        <v>204</v>
      </c>
      <c r="I1182">
        <v>34</v>
      </c>
      <c r="J1182">
        <v>6.86</v>
      </c>
      <c r="K1182">
        <v>3569.6</v>
      </c>
      <c r="L1182" s="139">
        <v>0</v>
      </c>
      <c r="M1182">
        <v>0</v>
      </c>
      <c r="N1182">
        <f t="shared" si="126"/>
        <v>3569.6</v>
      </c>
      <c r="O1182">
        <f t="shared" si="127"/>
        <v>24487.456000000002</v>
      </c>
      <c r="P1182" t="str">
        <f t="shared" si="128"/>
        <v>50074108530CME</v>
      </c>
      <c r="Q1182" t="str">
        <f t="shared" si="129"/>
        <v>54108530CME</v>
      </c>
      <c r="R1182" t="str">
        <f t="shared" si="130"/>
        <v>541085TDCME</v>
      </c>
      <c r="S1182" t="str">
        <f t="shared" si="131"/>
        <v>500741085TDCME</v>
      </c>
      <c r="T1182" t="str">
        <f t="shared" si="132"/>
        <v>0CME</v>
      </c>
    </row>
    <row r="1183" spans="3:20" x14ac:dyDescent="0.2">
      <c r="C1183">
        <v>5007</v>
      </c>
      <c r="D1183" t="s">
        <v>199</v>
      </c>
      <c r="E1183" t="s">
        <v>200</v>
      </c>
      <c r="F1183" t="s">
        <v>325</v>
      </c>
      <c r="G1183" s="1">
        <v>41085</v>
      </c>
      <c r="H1183" t="s">
        <v>202</v>
      </c>
      <c r="I1183">
        <v>34</v>
      </c>
      <c r="J1183">
        <v>6.97</v>
      </c>
      <c r="K1183">
        <v>0</v>
      </c>
      <c r="L1183" s="139">
        <v>244.1893</v>
      </c>
      <c r="M1183">
        <v>0</v>
      </c>
      <c r="N1183">
        <f t="shared" si="126"/>
        <v>244.1893</v>
      </c>
      <c r="O1183">
        <f t="shared" si="127"/>
        <v>1701.999421</v>
      </c>
      <c r="P1183" t="str">
        <f t="shared" si="128"/>
        <v>50074108530VME</v>
      </c>
      <c r="Q1183" t="str">
        <f t="shared" si="129"/>
        <v>54108530VME</v>
      </c>
      <c r="R1183" t="str">
        <f t="shared" si="130"/>
        <v>541085TDVME</v>
      </c>
      <c r="S1183" t="str">
        <f t="shared" si="131"/>
        <v>500741085TDVME</v>
      </c>
      <c r="T1183" t="str">
        <f t="shared" si="132"/>
        <v>0VME</v>
      </c>
    </row>
    <row r="1184" spans="3:20" x14ac:dyDescent="0.2">
      <c r="C1184">
        <v>5007</v>
      </c>
      <c r="D1184" t="s">
        <v>199</v>
      </c>
      <c r="E1184" t="s">
        <v>200</v>
      </c>
      <c r="F1184" t="s">
        <v>249</v>
      </c>
      <c r="G1184" s="1">
        <v>41085</v>
      </c>
      <c r="H1184" t="s">
        <v>202</v>
      </c>
      <c r="I1184">
        <v>34</v>
      </c>
      <c r="J1184">
        <v>6.97</v>
      </c>
      <c r="K1184">
        <v>0</v>
      </c>
      <c r="L1184" s="139">
        <v>154.96950000000001</v>
      </c>
      <c r="M1184">
        <v>0</v>
      </c>
      <c r="N1184">
        <f t="shared" si="126"/>
        <v>154.96950000000001</v>
      </c>
      <c r="O1184">
        <f t="shared" si="127"/>
        <v>1080.1374150000001</v>
      </c>
      <c r="P1184" t="str">
        <f t="shared" si="128"/>
        <v>50074108530VME</v>
      </c>
      <c r="Q1184" t="str">
        <f t="shared" si="129"/>
        <v>54108530VME</v>
      </c>
      <c r="R1184" t="str">
        <f t="shared" si="130"/>
        <v>541085TDVME</v>
      </c>
      <c r="S1184" t="str">
        <f t="shared" si="131"/>
        <v>500741085TDVME</v>
      </c>
      <c r="T1184" t="str">
        <f t="shared" si="132"/>
        <v>0VME</v>
      </c>
    </row>
    <row r="1185" spans="3:20" x14ac:dyDescent="0.2">
      <c r="C1185">
        <v>5007</v>
      </c>
      <c r="D1185" t="s">
        <v>199</v>
      </c>
      <c r="E1185" t="s">
        <v>200</v>
      </c>
      <c r="F1185" t="s">
        <v>370</v>
      </c>
      <c r="G1185" s="1">
        <v>41085</v>
      </c>
      <c r="H1185" t="s">
        <v>204</v>
      </c>
      <c r="I1185">
        <v>34</v>
      </c>
      <c r="J1185">
        <v>6.86</v>
      </c>
      <c r="K1185">
        <v>220</v>
      </c>
      <c r="L1185" s="139">
        <v>0</v>
      </c>
      <c r="M1185">
        <v>0</v>
      </c>
      <c r="N1185">
        <f t="shared" si="126"/>
        <v>220</v>
      </c>
      <c r="O1185">
        <f t="shared" si="127"/>
        <v>1509.2</v>
      </c>
      <c r="P1185" t="str">
        <f t="shared" si="128"/>
        <v>50074108530CME</v>
      </c>
      <c r="Q1185" t="str">
        <f t="shared" si="129"/>
        <v>54108530CME</v>
      </c>
      <c r="R1185" t="str">
        <f t="shared" si="130"/>
        <v>541085TDCME</v>
      </c>
      <c r="S1185" t="str">
        <f t="shared" si="131"/>
        <v>500741085TDCME</v>
      </c>
      <c r="T1185" t="str">
        <f t="shared" si="132"/>
        <v>0CME</v>
      </c>
    </row>
    <row r="1186" spans="3:20" x14ac:dyDescent="0.2">
      <c r="C1186">
        <v>5007</v>
      </c>
      <c r="D1186" t="s">
        <v>199</v>
      </c>
      <c r="E1186" t="s">
        <v>200</v>
      </c>
      <c r="F1186" t="s">
        <v>311</v>
      </c>
      <c r="G1186" s="1">
        <v>41085</v>
      </c>
      <c r="H1186" t="s">
        <v>204</v>
      </c>
      <c r="I1186">
        <v>34</v>
      </c>
      <c r="J1186">
        <v>6.86</v>
      </c>
      <c r="K1186">
        <v>723.16</v>
      </c>
      <c r="L1186" s="139">
        <v>0</v>
      </c>
      <c r="M1186">
        <v>0</v>
      </c>
      <c r="N1186">
        <f t="shared" si="126"/>
        <v>723.16</v>
      </c>
      <c r="O1186">
        <f t="shared" si="127"/>
        <v>4960.8775999999998</v>
      </c>
      <c r="P1186" t="str">
        <f t="shared" si="128"/>
        <v>50074108530CME</v>
      </c>
      <c r="Q1186" t="str">
        <f t="shared" si="129"/>
        <v>54108530CME</v>
      </c>
      <c r="R1186" t="str">
        <f t="shared" si="130"/>
        <v>541085TDCME</v>
      </c>
      <c r="S1186" t="str">
        <f t="shared" si="131"/>
        <v>500741085TDCME</v>
      </c>
      <c r="T1186" t="str">
        <f t="shared" si="132"/>
        <v>0CME</v>
      </c>
    </row>
    <row r="1187" spans="3:20" x14ac:dyDescent="0.2">
      <c r="C1187">
        <v>5007</v>
      </c>
      <c r="D1187" t="s">
        <v>199</v>
      </c>
      <c r="E1187" t="s">
        <v>200</v>
      </c>
      <c r="F1187" t="s">
        <v>365</v>
      </c>
      <c r="G1187" s="1">
        <v>41085</v>
      </c>
      <c r="H1187" t="s">
        <v>204</v>
      </c>
      <c r="I1187">
        <v>34</v>
      </c>
      <c r="J1187">
        <v>6.86</v>
      </c>
      <c r="K1187">
        <v>2210</v>
      </c>
      <c r="L1187" s="139">
        <v>0</v>
      </c>
      <c r="M1187">
        <v>0</v>
      </c>
      <c r="N1187">
        <f t="shared" si="126"/>
        <v>2210</v>
      </c>
      <c r="O1187">
        <f t="shared" si="127"/>
        <v>15160.6</v>
      </c>
      <c r="P1187" t="str">
        <f t="shared" si="128"/>
        <v>50074108530CME</v>
      </c>
      <c r="Q1187" t="str">
        <f t="shared" si="129"/>
        <v>54108530CME</v>
      </c>
      <c r="R1187" t="str">
        <f t="shared" si="130"/>
        <v>541085TDCME</v>
      </c>
      <c r="S1187" t="str">
        <f t="shared" si="131"/>
        <v>500741085TDCME</v>
      </c>
      <c r="T1187" t="str">
        <f t="shared" si="132"/>
        <v>0CME</v>
      </c>
    </row>
    <row r="1188" spans="3:20" x14ac:dyDescent="0.2">
      <c r="C1188">
        <v>5007</v>
      </c>
      <c r="D1188" t="s">
        <v>199</v>
      </c>
      <c r="E1188" t="s">
        <v>200</v>
      </c>
      <c r="F1188" t="s">
        <v>228</v>
      </c>
      <c r="G1188" s="1">
        <v>41085</v>
      </c>
      <c r="H1188" t="s">
        <v>204</v>
      </c>
      <c r="I1188">
        <v>34</v>
      </c>
      <c r="J1188">
        <v>6.86</v>
      </c>
      <c r="K1188">
        <v>1459.27</v>
      </c>
      <c r="L1188" s="139">
        <v>0</v>
      </c>
      <c r="M1188">
        <v>0</v>
      </c>
      <c r="N1188">
        <f t="shared" si="126"/>
        <v>1459.27</v>
      </c>
      <c r="O1188">
        <f t="shared" si="127"/>
        <v>10010.592200000001</v>
      </c>
      <c r="P1188" t="str">
        <f t="shared" si="128"/>
        <v>50074108530CME</v>
      </c>
      <c r="Q1188" t="str">
        <f t="shared" si="129"/>
        <v>54108530CME</v>
      </c>
      <c r="R1188" t="str">
        <f t="shared" si="130"/>
        <v>541085TDCME</v>
      </c>
      <c r="S1188" t="str">
        <f t="shared" si="131"/>
        <v>500741085TDCME</v>
      </c>
      <c r="T1188" t="str">
        <f t="shared" si="132"/>
        <v>0CME</v>
      </c>
    </row>
    <row r="1189" spans="3:20" x14ac:dyDescent="0.2">
      <c r="C1189">
        <v>5007</v>
      </c>
      <c r="D1189" t="s">
        <v>199</v>
      </c>
      <c r="E1189" t="s">
        <v>200</v>
      </c>
      <c r="F1189" t="s">
        <v>334</v>
      </c>
      <c r="G1189" s="1">
        <v>41085</v>
      </c>
      <c r="H1189" t="s">
        <v>202</v>
      </c>
      <c r="I1189">
        <v>34</v>
      </c>
      <c r="J1189">
        <v>6.97</v>
      </c>
      <c r="K1189">
        <v>0</v>
      </c>
      <c r="L1189" s="139">
        <v>525.91999999999996</v>
      </c>
      <c r="M1189">
        <v>0</v>
      </c>
      <c r="N1189">
        <f t="shared" si="126"/>
        <v>525.91999999999996</v>
      </c>
      <c r="O1189">
        <f t="shared" si="127"/>
        <v>3665.6623999999997</v>
      </c>
      <c r="P1189" t="str">
        <f t="shared" si="128"/>
        <v>50074108530VME</v>
      </c>
      <c r="Q1189" t="str">
        <f t="shared" si="129"/>
        <v>54108530VME</v>
      </c>
      <c r="R1189" t="str">
        <f t="shared" si="130"/>
        <v>541085TDVME</v>
      </c>
      <c r="S1189" t="str">
        <f t="shared" si="131"/>
        <v>500741085TDVME</v>
      </c>
      <c r="T1189" t="str">
        <f t="shared" si="132"/>
        <v>0VME</v>
      </c>
    </row>
    <row r="1190" spans="3:20" x14ac:dyDescent="0.2">
      <c r="C1190">
        <v>5007</v>
      </c>
      <c r="D1190" t="s">
        <v>199</v>
      </c>
      <c r="E1190" t="s">
        <v>200</v>
      </c>
      <c r="F1190" t="s">
        <v>367</v>
      </c>
      <c r="G1190" s="1">
        <v>41085</v>
      </c>
      <c r="H1190" t="s">
        <v>204</v>
      </c>
      <c r="I1190">
        <v>34</v>
      </c>
      <c r="J1190">
        <v>6.86</v>
      </c>
      <c r="K1190">
        <v>600</v>
      </c>
      <c r="L1190" s="139">
        <v>0</v>
      </c>
      <c r="M1190">
        <v>0</v>
      </c>
      <c r="N1190">
        <f t="shared" si="126"/>
        <v>600</v>
      </c>
      <c r="O1190">
        <f t="shared" si="127"/>
        <v>4116</v>
      </c>
      <c r="P1190" t="str">
        <f t="shared" si="128"/>
        <v>50074108530CME</v>
      </c>
      <c r="Q1190" t="str">
        <f t="shared" si="129"/>
        <v>54108530CME</v>
      </c>
      <c r="R1190" t="str">
        <f t="shared" si="130"/>
        <v>541085TDCME</v>
      </c>
      <c r="S1190" t="str">
        <f t="shared" si="131"/>
        <v>500741085TDCME</v>
      </c>
      <c r="T1190" t="str">
        <f t="shared" si="132"/>
        <v>0CME</v>
      </c>
    </row>
    <row r="1191" spans="3:20" x14ac:dyDescent="0.2">
      <c r="C1191">
        <v>5007</v>
      </c>
      <c r="D1191" t="s">
        <v>199</v>
      </c>
      <c r="E1191" t="s">
        <v>200</v>
      </c>
      <c r="F1191" t="s">
        <v>312</v>
      </c>
      <c r="G1191" s="1">
        <v>41085</v>
      </c>
      <c r="H1191" t="s">
        <v>204</v>
      </c>
      <c r="I1191">
        <v>34</v>
      </c>
      <c r="J1191">
        <v>6.86</v>
      </c>
      <c r="K1191">
        <v>1943.12</v>
      </c>
      <c r="L1191" s="139">
        <v>0</v>
      </c>
      <c r="M1191">
        <v>0</v>
      </c>
      <c r="N1191">
        <f t="shared" si="126"/>
        <v>1943.12</v>
      </c>
      <c r="O1191">
        <f t="shared" si="127"/>
        <v>13329.8032</v>
      </c>
      <c r="P1191" t="str">
        <f t="shared" si="128"/>
        <v>50074108530CME</v>
      </c>
      <c r="Q1191" t="str">
        <f t="shared" si="129"/>
        <v>54108530CME</v>
      </c>
      <c r="R1191" t="str">
        <f t="shared" si="130"/>
        <v>541085TDCME</v>
      </c>
      <c r="S1191" t="str">
        <f t="shared" si="131"/>
        <v>500741085TDCME</v>
      </c>
      <c r="T1191" t="str">
        <f t="shared" si="132"/>
        <v>0CME</v>
      </c>
    </row>
    <row r="1192" spans="3:20" x14ac:dyDescent="0.2">
      <c r="C1192">
        <v>5007</v>
      </c>
      <c r="D1192" t="s">
        <v>199</v>
      </c>
      <c r="E1192" t="s">
        <v>200</v>
      </c>
      <c r="F1192" t="s">
        <v>335</v>
      </c>
      <c r="G1192" s="1">
        <v>41085</v>
      </c>
      <c r="H1192" t="s">
        <v>202</v>
      </c>
      <c r="I1192">
        <v>34</v>
      </c>
      <c r="J1192">
        <v>6.97</v>
      </c>
      <c r="K1192">
        <v>0</v>
      </c>
      <c r="L1192" s="139">
        <v>1539.07</v>
      </c>
      <c r="M1192">
        <v>0</v>
      </c>
      <c r="N1192">
        <f t="shared" si="126"/>
        <v>1539.07</v>
      </c>
      <c r="O1192">
        <f t="shared" si="127"/>
        <v>10727.3179</v>
      </c>
      <c r="P1192" t="str">
        <f t="shared" si="128"/>
        <v>50074108530VME</v>
      </c>
      <c r="Q1192" t="str">
        <f t="shared" si="129"/>
        <v>54108530VME</v>
      </c>
      <c r="R1192" t="str">
        <f t="shared" si="130"/>
        <v>541085TDVME</v>
      </c>
      <c r="S1192" t="str">
        <f t="shared" si="131"/>
        <v>500741085TDVME</v>
      </c>
      <c r="T1192" t="str">
        <f t="shared" si="132"/>
        <v>0VME</v>
      </c>
    </row>
    <row r="1193" spans="3:20" x14ac:dyDescent="0.2">
      <c r="C1193">
        <v>5007</v>
      </c>
      <c r="D1193" t="s">
        <v>199</v>
      </c>
      <c r="E1193" t="s">
        <v>200</v>
      </c>
      <c r="F1193" t="s">
        <v>369</v>
      </c>
      <c r="G1193" s="1">
        <v>41085</v>
      </c>
      <c r="H1193" t="s">
        <v>204</v>
      </c>
      <c r="I1193">
        <v>34</v>
      </c>
      <c r="J1193">
        <v>6.86</v>
      </c>
      <c r="K1193">
        <v>200</v>
      </c>
      <c r="L1193" s="139">
        <v>0</v>
      </c>
      <c r="M1193">
        <v>0</v>
      </c>
      <c r="N1193">
        <f t="shared" si="126"/>
        <v>200</v>
      </c>
      <c r="O1193">
        <f t="shared" si="127"/>
        <v>1372</v>
      </c>
      <c r="P1193" t="str">
        <f t="shared" si="128"/>
        <v>50074108530CME</v>
      </c>
      <c r="Q1193" t="str">
        <f t="shared" si="129"/>
        <v>54108530CME</v>
      </c>
      <c r="R1193" t="str">
        <f t="shared" si="130"/>
        <v>541085TDCME</v>
      </c>
      <c r="S1193" t="str">
        <f t="shared" si="131"/>
        <v>500741085TDCME</v>
      </c>
      <c r="T1193" t="str">
        <f t="shared" si="132"/>
        <v>0CME</v>
      </c>
    </row>
    <row r="1194" spans="3:20" x14ac:dyDescent="0.2">
      <c r="C1194">
        <v>5007</v>
      </c>
      <c r="D1194" t="s">
        <v>199</v>
      </c>
      <c r="E1194" t="s">
        <v>200</v>
      </c>
      <c r="F1194" t="s">
        <v>218</v>
      </c>
      <c r="G1194" s="1">
        <v>41085</v>
      </c>
      <c r="H1194" t="s">
        <v>204</v>
      </c>
      <c r="I1194">
        <v>34</v>
      </c>
      <c r="J1194">
        <v>6.86</v>
      </c>
      <c r="K1194">
        <v>1868.8585</v>
      </c>
      <c r="L1194" s="139">
        <v>0</v>
      </c>
      <c r="M1194">
        <v>0</v>
      </c>
      <c r="N1194">
        <f t="shared" si="126"/>
        <v>1868.8585</v>
      </c>
      <c r="O1194">
        <f t="shared" si="127"/>
        <v>12820.36931</v>
      </c>
      <c r="P1194" t="str">
        <f t="shared" si="128"/>
        <v>50074108530CME</v>
      </c>
      <c r="Q1194" t="str">
        <f t="shared" si="129"/>
        <v>54108530CME</v>
      </c>
      <c r="R1194" t="str">
        <f t="shared" si="130"/>
        <v>541085TDCME</v>
      </c>
      <c r="S1194" t="str">
        <f t="shared" si="131"/>
        <v>500741085TDCME</v>
      </c>
      <c r="T1194" t="str">
        <f t="shared" si="132"/>
        <v>0CME</v>
      </c>
    </row>
    <row r="1195" spans="3:20" x14ac:dyDescent="0.2">
      <c r="C1195">
        <v>5007</v>
      </c>
      <c r="D1195" t="s">
        <v>199</v>
      </c>
      <c r="E1195" t="s">
        <v>200</v>
      </c>
      <c r="F1195" t="s">
        <v>330</v>
      </c>
      <c r="G1195" s="1">
        <v>41085</v>
      </c>
      <c r="H1195" t="s">
        <v>202</v>
      </c>
      <c r="I1195">
        <v>34</v>
      </c>
      <c r="J1195">
        <v>6.97</v>
      </c>
      <c r="K1195">
        <v>0</v>
      </c>
      <c r="L1195" s="139">
        <v>3148.2195000000002</v>
      </c>
      <c r="M1195">
        <v>0</v>
      </c>
      <c r="N1195">
        <f t="shared" si="126"/>
        <v>3148.2195000000002</v>
      </c>
      <c r="O1195">
        <f t="shared" si="127"/>
        <v>21943.089915</v>
      </c>
      <c r="P1195" t="str">
        <f t="shared" si="128"/>
        <v>50074108530VME</v>
      </c>
      <c r="Q1195" t="str">
        <f t="shared" si="129"/>
        <v>54108530VME</v>
      </c>
      <c r="R1195" t="str">
        <f t="shared" si="130"/>
        <v>541085TDVME</v>
      </c>
      <c r="S1195" t="str">
        <f t="shared" si="131"/>
        <v>500741085TDVME</v>
      </c>
      <c r="T1195" t="str">
        <f t="shared" si="132"/>
        <v>0VME</v>
      </c>
    </row>
    <row r="1196" spans="3:20" x14ac:dyDescent="0.2">
      <c r="C1196">
        <v>5007</v>
      </c>
      <c r="D1196" t="s">
        <v>199</v>
      </c>
      <c r="E1196" t="s">
        <v>200</v>
      </c>
      <c r="F1196" t="s">
        <v>256</v>
      </c>
      <c r="G1196" s="1">
        <v>41085</v>
      </c>
      <c r="H1196" t="s">
        <v>202</v>
      </c>
      <c r="I1196">
        <v>34</v>
      </c>
      <c r="J1196">
        <v>6.97</v>
      </c>
      <c r="K1196">
        <v>0</v>
      </c>
      <c r="L1196" s="139">
        <v>514.14059999999995</v>
      </c>
      <c r="M1196">
        <v>0</v>
      </c>
      <c r="N1196">
        <f t="shared" si="126"/>
        <v>514.14059999999995</v>
      </c>
      <c r="O1196">
        <f t="shared" si="127"/>
        <v>3583.5599819999993</v>
      </c>
      <c r="P1196" t="str">
        <f t="shared" si="128"/>
        <v>50074108530VME</v>
      </c>
      <c r="Q1196" t="str">
        <f t="shared" si="129"/>
        <v>54108530VME</v>
      </c>
      <c r="R1196" t="str">
        <f t="shared" si="130"/>
        <v>541085TDVME</v>
      </c>
      <c r="S1196" t="str">
        <f t="shared" si="131"/>
        <v>500741085TDVME</v>
      </c>
      <c r="T1196" t="str">
        <f t="shared" si="132"/>
        <v>0VME</v>
      </c>
    </row>
    <row r="1197" spans="3:20" x14ac:dyDescent="0.2">
      <c r="C1197">
        <v>5007</v>
      </c>
      <c r="D1197" t="s">
        <v>199</v>
      </c>
      <c r="E1197" t="s">
        <v>200</v>
      </c>
      <c r="F1197" t="s">
        <v>271</v>
      </c>
      <c r="G1197" s="1">
        <v>41085</v>
      </c>
      <c r="H1197" t="s">
        <v>202</v>
      </c>
      <c r="I1197">
        <v>34</v>
      </c>
      <c r="J1197">
        <v>6.97</v>
      </c>
      <c r="K1197">
        <v>0</v>
      </c>
      <c r="L1197" s="139">
        <v>715.31960000000004</v>
      </c>
      <c r="M1197">
        <v>0</v>
      </c>
      <c r="N1197">
        <f t="shared" si="126"/>
        <v>715.31960000000004</v>
      </c>
      <c r="O1197">
        <f t="shared" si="127"/>
        <v>4985.7776119999999</v>
      </c>
      <c r="P1197" t="str">
        <f t="shared" si="128"/>
        <v>50074108530VME</v>
      </c>
      <c r="Q1197" t="str">
        <f t="shared" si="129"/>
        <v>54108530VME</v>
      </c>
      <c r="R1197" t="str">
        <f t="shared" si="130"/>
        <v>541085TDVME</v>
      </c>
      <c r="S1197" t="str">
        <f t="shared" si="131"/>
        <v>500741085TDVME</v>
      </c>
      <c r="T1197" t="str">
        <f t="shared" si="132"/>
        <v>0VME</v>
      </c>
    </row>
    <row r="1198" spans="3:20" x14ac:dyDescent="0.2">
      <c r="C1198">
        <v>5007</v>
      </c>
      <c r="D1198" t="s">
        <v>199</v>
      </c>
      <c r="E1198" t="s">
        <v>200</v>
      </c>
      <c r="F1198" t="s">
        <v>371</v>
      </c>
      <c r="G1198" s="1">
        <v>41085</v>
      </c>
      <c r="H1198" t="s">
        <v>204</v>
      </c>
      <c r="I1198">
        <v>34</v>
      </c>
      <c r="J1198">
        <v>6.86</v>
      </c>
      <c r="K1198">
        <v>1590</v>
      </c>
      <c r="L1198" s="139">
        <v>0</v>
      </c>
      <c r="M1198">
        <v>0</v>
      </c>
      <c r="N1198">
        <f t="shared" si="126"/>
        <v>1590</v>
      </c>
      <c r="O1198">
        <f t="shared" si="127"/>
        <v>10907.4</v>
      </c>
      <c r="P1198" t="str">
        <f t="shared" si="128"/>
        <v>50074108530CME</v>
      </c>
      <c r="Q1198" t="str">
        <f t="shared" si="129"/>
        <v>54108530CME</v>
      </c>
      <c r="R1198" t="str">
        <f t="shared" si="130"/>
        <v>541085TDCME</v>
      </c>
      <c r="S1198" t="str">
        <f t="shared" si="131"/>
        <v>500741085TDCME</v>
      </c>
      <c r="T1198" t="str">
        <f t="shared" si="132"/>
        <v>0CME</v>
      </c>
    </row>
    <row r="1199" spans="3:20" x14ac:dyDescent="0.2">
      <c r="C1199">
        <v>5007</v>
      </c>
      <c r="D1199" t="s">
        <v>199</v>
      </c>
      <c r="E1199" t="s">
        <v>200</v>
      </c>
      <c r="F1199" t="s">
        <v>211</v>
      </c>
      <c r="G1199" s="1">
        <v>41085</v>
      </c>
      <c r="H1199" t="s">
        <v>204</v>
      </c>
      <c r="I1199">
        <v>34</v>
      </c>
      <c r="J1199">
        <v>6.86</v>
      </c>
      <c r="K1199">
        <v>45</v>
      </c>
      <c r="L1199" s="139">
        <v>0</v>
      </c>
      <c r="M1199">
        <v>0</v>
      </c>
      <c r="N1199">
        <f t="shared" si="126"/>
        <v>45</v>
      </c>
      <c r="O1199">
        <f t="shared" si="127"/>
        <v>308.7</v>
      </c>
      <c r="P1199" t="str">
        <f t="shared" si="128"/>
        <v>50074108530CME</v>
      </c>
      <c r="Q1199" t="str">
        <f t="shared" si="129"/>
        <v>54108530CME</v>
      </c>
      <c r="R1199" t="str">
        <f t="shared" si="130"/>
        <v>541085TDCME</v>
      </c>
      <c r="S1199" t="str">
        <f t="shared" si="131"/>
        <v>500741085TDCME</v>
      </c>
      <c r="T1199" t="str">
        <f t="shared" si="132"/>
        <v>0CME</v>
      </c>
    </row>
    <row r="1200" spans="3:20" x14ac:dyDescent="0.2">
      <c r="C1200">
        <v>5007</v>
      </c>
      <c r="D1200" t="s">
        <v>199</v>
      </c>
      <c r="E1200" t="s">
        <v>200</v>
      </c>
      <c r="F1200" t="s">
        <v>307</v>
      </c>
      <c r="G1200" s="1">
        <v>41085</v>
      </c>
      <c r="H1200" t="s">
        <v>204</v>
      </c>
      <c r="I1200">
        <v>34</v>
      </c>
      <c r="J1200">
        <v>6.86</v>
      </c>
      <c r="K1200">
        <v>276</v>
      </c>
      <c r="L1200" s="139">
        <v>0</v>
      </c>
      <c r="M1200">
        <v>0</v>
      </c>
      <c r="N1200">
        <f t="shared" si="126"/>
        <v>276</v>
      </c>
      <c r="O1200">
        <f t="shared" si="127"/>
        <v>1893.3600000000001</v>
      </c>
      <c r="P1200" t="str">
        <f t="shared" si="128"/>
        <v>50074108530CME</v>
      </c>
      <c r="Q1200" t="str">
        <f t="shared" si="129"/>
        <v>54108530CME</v>
      </c>
      <c r="R1200" t="str">
        <f t="shared" si="130"/>
        <v>541085TDCME</v>
      </c>
      <c r="S1200" t="str">
        <f t="shared" si="131"/>
        <v>500741085TDCME</v>
      </c>
      <c r="T1200" t="str">
        <f t="shared" si="132"/>
        <v>0CME</v>
      </c>
    </row>
    <row r="1201" spans="3:20" x14ac:dyDescent="0.2">
      <c r="C1201">
        <v>5007</v>
      </c>
      <c r="D1201" t="s">
        <v>199</v>
      </c>
      <c r="E1201" t="s">
        <v>200</v>
      </c>
      <c r="F1201" t="s">
        <v>205</v>
      </c>
      <c r="G1201" s="1">
        <v>41085</v>
      </c>
      <c r="H1201" t="s">
        <v>204</v>
      </c>
      <c r="I1201">
        <v>34</v>
      </c>
      <c r="J1201">
        <v>6.86</v>
      </c>
      <c r="K1201">
        <v>823.89059999999995</v>
      </c>
      <c r="L1201" s="139">
        <v>0</v>
      </c>
      <c r="M1201">
        <v>0</v>
      </c>
      <c r="N1201">
        <f t="shared" si="126"/>
        <v>823.89059999999995</v>
      </c>
      <c r="O1201">
        <f t="shared" si="127"/>
        <v>5651.8895160000002</v>
      </c>
      <c r="P1201" t="str">
        <f t="shared" si="128"/>
        <v>50074108530CME</v>
      </c>
      <c r="Q1201" t="str">
        <f t="shared" si="129"/>
        <v>54108530CME</v>
      </c>
      <c r="R1201" t="str">
        <f t="shared" si="130"/>
        <v>541085TDCME</v>
      </c>
      <c r="S1201" t="str">
        <f t="shared" si="131"/>
        <v>500741085TDCME</v>
      </c>
      <c r="T1201" t="str">
        <f t="shared" si="132"/>
        <v>0CME</v>
      </c>
    </row>
    <row r="1202" spans="3:20" x14ac:dyDescent="0.2">
      <c r="C1202">
        <v>5007</v>
      </c>
      <c r="D1202" t="s">
        <v>199</v>
      </c>
      <c r="E1202" t="s">
        <v>200</v>
      </c>
      <c r="F1202" t="s">
        <v>353</v>
      </c>
      <c r="G1202" s="1">
        <v>41085</v>
      </c>
      <c r="H1202" t="s">
        <v>202</v>
      </c>
      <c r="I1202">
        <v>34</v>
      </c>
      <c r="J1202">
        <v>6.97</v>
      </c>
      <c r="K1202">
        <v>0</v>
      </c>
      <c r="L1202" s="139">
        <v>499.33</v>
      </c>
      <c r="M1202">
        <v>0</v>
      </c>
      <c r="N1202">
        <f t="shared" si="126"/>
        <v>499.33</v>
      </c>
      <c r="O1202">
        <f t="shared" si="127"/>
        <v>3480.3300999999997</v>
      </c>
      <c r="P1202" t="str">
        <f t="shared" si="128"/>
        <v>50074108530VME</v>
      </c>
      <c r="Q1202" t="str">
        <f t="shared" si="129"/>
        <v>54108530VME</v>
      </c>
      <c r="R1202" t="str">
        <f t="shared" si="130"/>
        <v>541085TDVME</v>
      </c>
      <c r="S1202" t="str">
        <f t="shared" si="131"/>
        <v>500741085TDVME</v>
      </c>
      <c r="T1202" t="str">
        <f t="shared" si="132"/>
        <v>0VME</v>
      </c>
    </row>
    <row r="1203" spans="3:20" x14ac:dyDescent="0.2">
      <c r="C1203">
        <v>5007</v>
      </c>
      <c r="D1203" t="s">
        <v>199</v>
      </c>
      <c r="E1203" t="s">
        <v>200</v>
      </c>
      <c r="F1203" t="s">
        <v>354</v>
      </c>
      <c r="G1203" s="1">
        <v>41085</v>
      </c>
      <c r="H1203" t="s">
        <v>202</v>
      </c>
      <c r="I1203">
        <v>34</v>
      </c>
      <c r="J1203">
        <v>6.97</v>
      </c>
      <c r="K1203">
        <v>0</v>
      </c>
      <c r="L1203" s="139">
        <v>25427.298200000001</v>
      </c>
      <c r="M1203">
        <v>0</v>
      </c>
      <c r="N1203">
        <f t="shared" si="126"/>
        <v>25427.298200000001</v>
      </c>
      <c r="O1203">
        <f t="shared" si="127"/>
        <v>177228.268454</v>
      </c>
      <c r="P1203" t="str">
        <f t="shared" si="128"/>
        <v>50074108530VME</v>
      </c>
      <c r="Q1203" t="str">
        <f t="shared" si="129"/>
        <v>54108530VME</v>
      </c>
      <c r="R1203" t="str">
        <f t="shared" si="130"/>
        <v>541085TDVME</v>
      </c>
      <c r="S1203" t="str">
        <f t="shared" si="131"/>
        <v>500741085TDVME</v>
      </c>
      <c r="T1203" t="str">
        <f t="shared" si="132"/>
        <v>0VME</v>
      </c>
    </row>
    <row r="1204" spans="3:20" x14ac:dyDescent="0.2">
      <c r="C1204">
        <v>5007</v>
      </c>
      <c r="D1204" t="s">
        <v>199</v>
      </c>
      <c r="E1204" t="s">
        <v>200</v>
      </c>
      <c r="F1204" t="s">
        <v>372</v>
      </c>
      <c r="G1204" s="1">
        <v>41085</v>
      </c>
      <c r="H1204" t="s">
        <v>204</v>
      </c>
      <c r="I1204">
        <v>34</v>
      </c>
      <c r="J1204">
        <v>6.86</v>
      </c>
      <c r="K1204">
        <v>1280</v>
      </c>
      <c r="L1204" s="139">
        <v>0</v>
      </c>
      <c r="M1204">
        <v>0</v>
      </c>
      <c r="N1204">
        <f t="shared" si="126"/>
        <v>1280</v>
      </c>
      <c r="O1204">
        <f t="shared" si="127"/>
        <v>8780.8000000000011</v>
      </c>
      <c r="P1204" t="str">
        <f t="shared" si="128"/>
        <v>50074108530CME</v>
      </c>
      <c r="Q1204" t="str">
        <f t="shared" si="129"/>
        <v>54108530CME</v>
      </c>
      <c r="R1204" t="str">
        <f t="shared" si="130"/>
        <v>541085TDCME</v>
      </c>
      <c r="S1204" t="str">
        <f t="shared" si="131"/>
        <v>500741085TDCME</v>
      </c>
      <c r="T1204" t="str">
        <f t="shared" si="132"/>
        <v>0CME</v>
      </c>
    </row>
    <row r="1205" spans="3:20" x14ac:dyDescent="0.2">
      <c r="C1205">
        <v>5007</v>
      </c>
      <c r="D1205" t="s">
        <v>199</v>
      </c>
      <c r="E1205" t="s">
        <v>200</v>
      </c>
      <c r="F1205" t="s">
        <v>397</v>
      </c>
      <c r="G1205" s="1">
        <v>41085</v>
      </c>
      <c r="H1205" t="s">
        <v>202</v>
      </c>
      <c r="I1205">
        <v>34</v>
      </c>
      <c r="J1205">
        <v>6.97</v>
      </c>
      <c r="K1205">
        <v>0</v>
      </c>
      <c r="L1205" s="139">
        <v>100.43</v>
      </c>
      <c r="M1205">
        <v>0</v>
      </c>
      <c r="N1205">
        <f t="shared" si="126"/>
        <v>100.43</v>
      </c>
      <c r="O1205">
        <f t="shared" si="127"/>
        <v>699.99710000000005</v>
      </c>
      <c r="P1205" t="str">
        <f t="shared" si="128"/>
        <v>50074108530VME</v>
      </c>
      <c r="Q1205" t="str">
        <f t="shared" si="129"/>
        <v>54108530VME</v>
      </c>
      <c r="R1205" t="str">
        <f t="shared" si="130"/>
        <v>541085TDVME</v>
      </c>
      <c r="S1205" t="str">
        <f t="shared" si="131"/>
        <v>500741085TDVME</v>
      </c>
      <c r="T1205" t="str">
        <f t="shared" si="132"/>
        <v>0VME</v>
      </c>
    </row>
    <row r="1206" spans="3:20" x14ac:dyDescent="0.2">
      <c r="C1206">
        <v>5007</v>
      </c>
      <c r="D1206" t="s">
        <v>199</v>
      </c>
      <c r="E1206" t="s">
        <v>200</v>
      </c>
      <c r="F1206" t="s">
        <v>215</v>
      </c>
      <c r="G1206" s="1">
        <v>41085</v>
      </c>
      <c r="H1206" t="s">
        <v>204</v>
      </c>
      <c r="I1206">
        <v>34</v>
      </c>
      <c r="J1206">
        <v>6.86</v>
      </c>
      <c r="K1206">
        <v>1273.6987999999999</v>
      </c>
      <c r="L1206" s="139">
        <v>0</v>
      </c>
      <c r="M1206">
        <v>0</v>
      </c>
      <c r="N1206">
        <f t="shared" si="126"/>
        <v>1273.6987999999999</v>
      </c>
      <c r="O1206">
        <f t="shared" si="127"/>
        <v>8737.5737680000002</v>
      </c>
      <c r="P1206" t="str">
        <f t="shared" si="128"/>
        <v>50074108530CME</v>
      </c>
      <c r="Q1206" t="str">
        <f t="shared" si="129"/>
        <v>54108530CME</v>
      </c>
      <c r="R1206" t="str">
        <f t="shared" si="130"/>
        <v>541085TDCME</v>
      </c>
      <c r="S1206" t="str">
        <f t="shared" si="131"/>
        <v>500741085TDCME</v>
      </c>
      <c r="T1206" t="str">
        <f t="shared" si="132"/>
        <v>0CME</v>
      </c>
    </row>
    <row r="1207" spans="3:20" x14ac:dyDescent="0.2">
      <c r="C1207">
        <v>5007</v>
      </c>
      <c r="D1207" t="s">
        <v>199</v>
      </c>
      <c r="E1207" t="s">
        <v>200</v>
      </c>
      <c r="F1207" t="s">
        <v>225</v>
      </c>
      <c r="G1207" s="1">
        <v>41085</v>
      </c>
      <c r="H1207" t="s">
        <v>204</v>
      </c>
      <c r="I1207">
        <v>34</v>
      </c>
      <c r="J1207">
        <v>6.86</v>
      </c>
      <c r="K1207">
        <v>200</v>
      </c>
      <c r="L1207" s="139">
        <v>0</v>
      </c>
      <c r="M1207">
        <v>0</v>
      </c>
      <c r="N1207">
        <f t="shared" si="126"/>
        <v>200</v>
      </c>
      <c r="O1207">
        <f t="shared" si="127"/>
        <v>1372</v>
      </c>
      <c r="P1207" t="str">
        <f t="shared" si="128"/>
        <v>50074108530CME</v>
      </c>
      <c r="Q1207" t="str">
        <f t="shared" si="129"/>
        <v>54108530CME</v>
      </c>
      <c r="R1207" t="str">
        <f t="shared" si="130"/>
        <v>541085TDCME</v>
      </c>
      <c r="S1207" t="str">
        <f t="shared" si="131"/>
        <v>500741085TDCME</v>
      </c>
      <c r="T1207" t="str">
        <f t="shared" si="132"/>
        <v>0CME</v>
      </c>
    </row>
    <row r="1208" spans="3:20" x14ac:dyDescent="0.2">
      <c r="C1208">
        <v>5007</v>
      </c>
      <c r="D1208" t="s">
        <v>199</v>
      </c>
      <c r="E1208" t="s">
        <v>200</v>
      </c>
      <c r="F1208" t="s">
        <v>340</v>
      </c>
      <c r="G1208" s="1">
        <v>41085</v>
      </c>
      <c r="H1208" t="s">
        <v>202</v>
      </c>
      <c r="I1208">
        <v>34</v>
      </c>
      <c r="J1208">
        <v>6.97</v>
      </c>
      <c r="K1208">
        <v>0</v>
      </c>
      <c r="L1208" s="139">
        <v>50</v>
      </c>
      <c r="M1208">
        <v>0</v>
      </c>
      <c r="N1208">
        <f t="shared" si="126"/>
        <v>50</v>
      </c>
      <c r="O1208">
        <f t="shared" si="127"/>
        <v>348.5</v>
      </c>
      <c r="P1208" t="str">
        <f t="shared" si="128"/>
        <v>50074108530VME</v>
      </c>
      <c r="Q1208" t="str">
        <f t="shared" si="129"/>
        <v>54108530VME</v>
      </c>
      <c r="R1208" t="str">
        <f t="shared" si="130"/>
        <v>541085TDVME</v>
      </c>
      <c r="S1208" t="str">
        <f t="shared" si="131"/>
        <v>500741085TDVME</v>
      </c>
      <c r="T1208" t="str">
        <f t="shared" si="132"/>
        <v>0VME</v>
      </c>
    </row>
    <row r="1209" spans="3:20" x14ac:dyDescent="0.2">
      <c r="C1209">
        <v>5007</v>
      </c>
      <c r="D1209" t="s">
        <v>199</v>
      </c>
      <c r="E1209" t="s">
        <v>200</v>
      </c>
      <c r="F1209" t="s">
        <v>304</v>
      </c>
      <c r="G1209" s="1">
        <v>41085</v>
      </c>
      <c r="H1209" t="s">
        <v>204</v>
      </c>
      <c r="I1209">
        <v>34</v>
      </c>
      <c r="J1209">
        <v>6.86</v>
      </c>
      <c r="K1209">
        <v>1000</v>
      </c>
      <c r="L1209" s="139">
        <v>0</v>
      </c>
      <c r="M1209">
        <v>0</v>
      </c>
      <c r="N1209">
        <f t="shared" si="126"/>
        <v>1000</v>
      </c>
      <c r="O1209">
        <f t="shared" si="127"/>
        <v>6860</v>
      </c>
      <c r="P1209" t="str">
        <f t="shared" si="128"/>
        <v>50074108530CME</v>
      </c>
      <c r="Q1209" t="str">
        <f t="shared" si="129"/>
        <v>54108530CME</v>
      </c>
      <c r="R1209" t="str">
        <f t="shared" si="130"/>
        <v>541085TDCME</v>
      </c>
      <c r="S1209" t="str">
        <f t="shared" si="131"/>
        <v>500741085TDCME</v>
      </c>
      <c r="T1209" t="str">
        <f t="shared" si="132"/>
        <v>0CME</v>
      </c>
    </row>
    <row r="1210" spans="3:20" x14ac:dyDescent="0.2">
      <c r="C1210">
        <v>5007</v>
      </c>
      <c r="D1210" t="s">
        <v>199</v>
      </c>
      <c r="E1210" t="s">
        <v>200</v>
      </c>
      <c r="F1210" t="s">
        <v>201</v>
      </c>
      <c r="G1210" s="1">
        <v>41085</v>
      </c>
      <c r="H1210" t="s">
        <v>204</v>
      </c>
      <c r="I1210">
        <v>34</v>
      </c>
      <c r="J1210">
        <v>6.86</v>
      </c>
      <c r="K1210">
        <v>1772.4993999999999</v>
      </c>
      <c r="L1210" s="139">
        <v>0</v>
      </c>
      <c r="M1210">
        <v>0</v>
      </c>
      <c r="N1210">
        <f t="shared" si="126"/>
        <v>1772.4993999999999</v>
      </c>
      <c r="O1210">
        <f t="shared" si="127"/>
        <v>12159.345884</v>
      </c>
      <c r="P1210" t="str">
        <f t="shared" si="128"/>
        <v>50074108530CME</v>
      </c>
      <c r="Q1210" t="str">
        <f t="shared" si="129"/>
        <v>54108530CME</v>
      </c>
      <c r="R1210" t="str">
        <f t="shared" si="130"/>
        <v>541085TDCME</v>
      </c>
      <c r="S1210" t="str">
        <f t="shared" si="131"/>
        <v>500741085TDCME</v>
      </c>
      <c r="T1210" t="str">
        <f t="shared" si="132"/>
        <v>0CME</v>
      </c>
    </row>
    <row r="1211" spans="3:20" x14ac:dyDescent="0.2">
      <c r="C1211">
        <v>5007</v>
      </c>
      <c r="D1211" t="s">
        <v>199</v>
      </c>
      <c r="E1211" t="s">
        <v>200</v>
      </c>
      <c r="F1211" t="s">
        <v>261</v>
      </c>
      <c r="G1211" s="1">
        <v>41085</v>
      </c>
      <c r="H1211" t="s">
        <v>202</v>
      </c>
      <c r="I1211">
        <v>34</v>
      </c>
      <c r="J1211">
        <v>6.97</v>
      </c>
      <c r="K1211">
        <v>0</v>
      </c>
      <c r="L1211" s="139">
        <v>864.75030000000004</v>
      </c>
      <c r="M1211">
        <v>0</v>
      </c>
      <c r="N1211">
        <f t="shared" si="126"/>
        <v>864.75030000000004</v>
      </c>
      <c r="O1211">
        <f t="shared" si="127"/>
        <v>6027.3095910000002</v>
      </c>
      <c r="P1211" t="str">
        <f t="shared" si="128"/>
        <v>50074108530VME</v>
      </c>
      <c r="Q1211" t="str">
        <f t="shared" si="129"/>
        <v>54108530VME</v>
      </c>
      <c r="R1211" t="str">
        <f t="shared" si="130"/>
        <v>541085TDVME</v>
      </c>
      <c r="S1211" t="str">
        <f t="shared" si="131"/>
        <v>500741085TDVME</v>
      </c>
      <c r="T1211" t="str">
        <f t="shared" si="132"/>
        <v>0VME</v>
      </c>
    </row>
    <row r="1212" spans="3:20" x14ac:dyDescent="0.2">
      <c r="C1212">
        <v>5007</v>
      </c>
      <c r="D1212" t="s">
        <v>199</v>
      </c>
      <c r="E1212" t="s">
        <v>200</v>
      </c>
      <c r="F1212" t="s">
        <v>373</v>
      </c>
      <c r="G1212" s="1">
        <v>41085</v>
      </c>
      <c r="H1212" t="s">
        <v>204</v>
      </c>
      <c r="I1212">
        <v>34</v>
      </c>
      <c r="J1212">
        <v>6.86</v>
      </c>
      <c r="K1212">
        <v>3558</v>
      </c>
      <c r="L1212" s="139">
        <v>0</v>
      </c>
      <c r="M1212">
        <v>0</v>
      </c>
      <c r="N1212">
        <f t="shared" si="126"/>
        <v>3558</v>
      </c>
      <c r="O1212">
        <f t="shared" si="127"/>
        <v>24407.88</v>
      </c>
      <c r="P1212" t="str">
        <f t="shared" si="128"/>
        <v>50074108530CME</v>
      </c>
      <c r="Q1212" t="str">
        <f t="shared" si="129"/>
        <v>54108530CME</v>
      </c>
      <c r="R1212" t="str">
        <f t="shared" si="130"/>
        <v>541085TDCME</v>
      </c>
      <c r="S1212" t="str">
        <f t="shared" si="131"/>
        <v>500741085TDCME</v>
      </c>
      <c r="T1212" t="str">
        <f t="shared" si="132"/>
        <v>0CME</v>
      </c>
    </row>
    <row r="1213" spans="3:20" x14ac:dyDescent="0.2">
      <c r="C1213">
        <v>5007</v>
      </c>
      <c r="D1213" t="s">
        <v>199</v>
      </c>
      <c r="E1213" t="s">
        <v>200</v>
      </c>
      <c r="F1213" t="s">
        <v>209</v>
      </c>
      <c r="G1213" s="1">
        <v>41085</v>
      </c>
      <c r="H1213" t="s">
        <v>204</v>
      </c>
      <c r="I1213">
        <v>34</v>
      </c>
      <c r="J1213">
        <v>6.86</v>
      </c>
      <c r="K1213">
        <v>404.08159999999998</v>
      </c>
      <c r="L1213" s="139">
        <v>0</v>
      </c>
      <c r="M1213">
        <v>0</v>
      </c>
      <c r="N1213">
        <f t="shared" si="126"/>
        <v>404.08159999999998</v>
      </c>
      <c r="O1213">
        <f t="shared" si="127"/>
        <v>2771.9997760000001</v>
      </c>
      <c r="P1213" t="str">
        <f t="shared" si="128"/>
        <v>50074108530CME</v>
      </c>
      <c r="Q1213" t="str">
        <f t="shared" si="129"/>
        <v>54108530CME</v>
      </c>
      <c r="R1213" t="str">
        <f t="shared" si="130"/>
        <v>541085TDCME</v>
      </c>
      <c r="S1213" t="str">
        <f t="shared" si="131"/>
        <v>500741085TDCME</v>
      </c>
      <c r="T1213" t="str">
        <f t="shared" si="132"/>
        <v>0CME</v>
      </c>
    </row>
    <row r="1214" spans="3:20" x14ac:dyDescent="0.2">
      <c r="C1214">
        <v>5007</v>
      </c>
      <c r="D1214" t="s">
        <v>199</v>
      </c>
      <c r="E1214" t="s">
        <v>200</v>
      </c>
      <c r="F1214" t="s">
        <v>374</v>
      </c>
      <c r="G1214" s="1">
        <v>41085</v>
      </c>
      <c r="H1214" t="s">
        <v>204</v>
      </c>
      <c r="I1214">
        <v>34</v>
      </c>
      <c r="J1214">
        <v>6.86</v>
      </c>
      <c r="K1214">
        <v>600</v>
      </c>
      <c r="L1214" s="139">
        <v>0</v>
      </c>
      <c r="M1214">
        <v>0</v>
      </c>
      <c r="N1214">
        <f t="shared" si="126"/>
        <v>600</v>
      </c>
      <c r="O1214">
        <f t="shared" si="127"/>
        <v>4116</v>
      </c>
      <c r="P1214" t="str">
        <f t="shared" si="128"/>
        <v>50074108530CME</v>
      </c>
      <c r="Q1214" t="str">
        <f t="shared" si="129"/>
        <v>54108530CME</v>
      </c>
      <c r="R1214" t="str">
        <f t="shared" si="130"/>
        <v>541085TDCME</v>
      </c>
      <c r="S1214" t="str">
        <f t="shared" si="131"/>
        <v>500741085TDCME</v>
      </c>
      <c r="T1214" t="str">
        <f t="shared" si="132"/>
        <v>0CME</v>
      </c>
    </row>
    <row r="1215" spans="3:20" x14ac:dyDescent="0.2">
      <c r="C1215">
        <v>5007</v>
      </c>
      <c r="D1215" t="s">
        <v>199</v>
      </c>
      <c r="E1215" t="s">
        <v>200</v>
      </c>
      <c r="F1215" t="s">
        <v>339</v>
      </c>
      <c r="G1215" s="1">
        <v>41085</v>
      </c>
      <c r="H1215" t="s">
        <v>202</v>
      </c>
      <c r="I1215">
        <v>34</v>
      </c>
      <c r="J1215">
        <v>6.97</v>
      </c>
      <c r="K1215">
        <v>0</v>
      </c>
      <c r="L1215" s="139">
        <v>2023.67</v>
      </c>
      <c r="M1215">
        <v>0</v>
      </c>
      <c r="N1215">
        <f t="shared" si="126"/>
        <v>2023.67</v>
      </c>
      <c r="O1215">
        <f t="shared" si="127"/>
        <v>14104.9799</v>
      </c>
      <c r="P1215" t="str">
        <f t="shared" si="128"/>
        <v>50074108530VME</v>
      </c>
      <c r="Q1215" t="str">
        <f t="shared" si="129"/>
        <v>54108530VME</v>
      </c>
      <c r="R1215" t="str">
        <f t="shared" si="130"/>
        <v>541085TDVME</v>
      </c>
      <c r="S1215" t="str">
        <f t="shared" si="131"/>
        <v>500741085TDVME</v>
      </c>
      <c r="T1215" t="str">
        <f t="shared" si="132"/>
        <v>0VME</v>
      </c>
    </row>
    <row r="1216" spans="3:20" x14ac:dyDescent="0.2">
      <c r="C1216">
        <v>5007</v>
      </c>
      <c r="D1216" t="s">
        <v>199</v>
      </c>
      <c r="E1216" t="s">
        <v>200</v>
      </c>
      <c r="F1216" t="s">
        <v>276</v>
      </c>
      <c r="G1216" s="1">
        <v>41085</v>
      </c>
      <c r="H1216" t="s">
        <v>202</v>
      </c>
      <c r="I1216">
        <v>34</v>
      </c>
      <c r="J1216">
        <v>6.97</v>
      </c>
      <c r="K1216">
        <v>0</v>
      </c>
      <c r="L1216" s="139">
        <v>802.62009999999998</v>
      </c>
      <c r="M1216">
        <v>0</v>
      </c>
      <c r="N1216">
        <f t="shared" si="126"/>
        <v>802.62009999999998</v>
      </c>
      <c r="O1216">
        <f t="shared" si="127"/>
        <v>5594.2620969999998</v>
      </c>
      <c r="P1216" t="str">
        <f t="shared" si="128"/>
        <v>50074108530VME</v>
      </c>
      <c r="Q1216" t="str">
        <f t="shared" si="129"/>
        <v>54108530VME</v>
      </c>
      <c r="R1216" t="str">
        <f t="shared" si="130"/>
        <v>541085TDVME</v>
      </c>
      <c r="S1216" t="str">
        <f t="shared" si="131"/>
        <v>500741085TDVME</v>
      </c>
      <c r="T1216" t="str">
        <f t="shared" si="132"/>
        <v>0VME</v>
      </c>
    </row>
    <row r="1217" spans="3:20" x14ac:dyDescent="0.2">
      <c r="C1217">
        <v>5007</v>
      </c>
      <c r="D1217" t="s">
        <v>199</v>
      </c>
      <c r="E1217" t="s">
        <v>200</v>
      </c>
      <c r="F1217" t="s">
        <v>375</v>
      </c>
      <c r="G1217" s="1">
        <v>41085</v>
      </c>
      <c r="H1217" t="s">
        <v>204</v>
      </c>
      <c r="I1217">
        <v>34</v>
      </c>
      <c r="J1217">
        <v>6.86</v>
      </c>
      <c r="K1217">
        <v>1680</v>
      </c>
      <c r="L1217" s="139">
        <v>0</v>
      </c>
      <c r="M1217">
        <v>0</v>
      </c>
      <c r="N1217">
        <f t="shared" si="126"/>
        <v>1680</v>
      </c>
      <c r="O1217">
        <f t="shared" si="127"/>
        <v>11524.800000000001</v>
      </c>
      <c r="P1217" t="str">
        <f t="shared" si="128"/>
        <v>50074108530CME</v>
      </c>
      <c r="Q1217" t="str">
        <f t="shared" si="129"/>
        <v>54108530CME</v>
      </c>
      <c r="R1217" t="str">
        <f t="shared" si="130"/>
        <v>541085TDCME</v>
      </c>
      <c r="S1217" t="str">
        <f t="shared" si="131"/>
        <v>500741085TDCME</v>
      </c>
      <c r="T1217" t="str">
        <f t="shared" si="132"/>
        <v>0CME</v>
      </c>
    </row>
    <row r="1218" spans="3:20" x14ac:dyDescent="0.2">
      <c r="C1218">
        <v>5007</v>
      </c>
      <c r="D1218" t="s">
        <v>199</v>
      </c>
      <c r="E1218" t="s">
        <v>200</v>
      </c>
      <c r="F1218" t="s">
        <v>290</v>
      </c>
      <c r="G1218" s="1">
        <v>41085</v>
      </c>
      <c r="H1218" t="s">
        <v>204</v>
      </c>
      <c r="I1218">
        <v>34</v>
      </c>
      <c r="J1218">
        <v>6.86</v>
      </c>
      <c r="K1218">
        <v>2290.0500000000002</v>
      </c>
      <c r="L1218" s="139">
        <v>0</v>
      </c>
      <c r="M1218">
        <v>0</v>
      </c>
      <c r="N1218">
        <f t="shared" si="126"/>
        <v>2290.0500000000002</v>
      </c>
      <c r="O1218">
        <f t="shared" si="127"/>
        <v>15709.743000000002</v>
      </c>
      <c r="P1218" t="str">
        <f t="shared" si="128"/>
        <v>50074108530CME</v>
      </c>
      <c r="Q1218" t="str">
        <f t="shared" si="129"/>
        <v>54108530CME</v>
      </c>
      <c r="R1218" t="str">
        <f t="shared" si="130"/>
        <v>541085TDCME</v>
      </c>
      <c r="S1218" t="str">
        <f t="shared" si="131"/>
        <v>500741085TDCME</v>
      </c>
      <c r="T1218" t="str">
        <f t="shared" si="132"/>
        <v>0CME</v>
      </c>
    </row>
    <row r="1219" spans="3:20" x14ac:dyDescent="0.2">
      <c r="C1219">
        <v>5007</v>
      </c>
      <c r="D1219" t="s">
        <v>199</v>
      </c>
      <c r="E1219" t="s">
        <v>200</v>
      </c>
      <c r="F1219" t="s">
        <v>275</v>
      </c>
      <c r="G1219" s="1">
        <v>41085</v>
      </c>
      <c r="H1219" t="s">
        <v>202</v>
      </c>
      <c r="I1219">
        <v>34</v>
      </c>
      <c r="J1219">
        <v>6.97</v>
      </c>
      <c r="K1219">
        <v>0</v>
      </c>
      <c r="L1219" s="139">
        <v>1477.27</v>
      </c>
      <c r="M1219">
        <v>0</v>
      </c>
      <c r="N1219">
        <f t="shared" si="126"/>
        <v>1477.27</v>
      </c>
      <c r="O1219">
        <f t="shared" si="127"/>
        <v>10296.571899999999</v>
      </c>
      <c r="P1219" t="str">
        <f t="shared" si="128"/>
        <v>50074108530VME</v>
      </c>
      <c r="Q1219" t="str">
        <f t="shared" si="129"/>
        <v>54108530VME</v>
      </c>
      <c r="R1219" t="str">
        <f t="shared" si="130"/>
        <v>541085TDVME</v>
      </c>
      <c r="S1219" t="str">
        <f t="shared" si="131"/>
        <v>500741085TDVME</v>
      </c>
      <c r="T1219" t="str">
        <f t="shared" si="132"/>
        <v>0VME</v>
      </c>
    </row>
    <row r="1220" spans="3:20" x14ac:dyDescent="0.2">
      <c r="C1220">
        <v>5007</v>
      </c>
      <c r="D1220" t="s">
        <v>199</v>
      </c>
      <c r="E1220" t="s">
        <v>200</v>
      </c>
      <c r="F1220" t="s">
        <v>283</v>
      </c>
      <c r="G1220" s="1">
        <v>41085</v>
      </c>
      <c r="H1220" t="s">
        <v>204</v>
      </c>
      <c r="I1220">
        <v>34</v>
      </c>
      <c r="J1220">
        <v>6.86</v>
      </c>
      <c r="K1220">
        <v>209.5</v>
      </c>
      <c r="L1220" s="139">
        <v>0</v>
      </c>
      <c r="M1220">
        <v>0</v>
      </c>
      <c r="N1220">
        <f t="shared" si="126"/>
        <v>209.5</v>
      </c>
      <c r="O1220">
        <f t="shared" si="127"/>
        <v>1437.17</v>
      </c>
      <c r="P1220" t="str">
        <f t="shared" si="128"/>
        <v>50074108530CME</v>
      </c>
      <c r="Q1220" t="str">
        <f t="shared" si="129"/>
        <v>54108530CME</v>
      </c>
      <c r="R1220" t="str">
        <f t="shared" si="130"/>
        <v>541085TDCME</v>
      </c>
      <c r="S1220" t="str">
        <f t="shared" si="131"/>
        <v>500741085TDCME</v>
      </c>
      <c r="T1220" t="str">
        <f t="shared" si="132"/>
        <v>0CME</v>
      </c>
    </row>
    <row r="1221" spans="3:20" x14ac:dyDescent="0.2">
      <c r="C1221">
        <v>5007</v>
      </c>
      <c r="D1221" t="s">
        <v>199</v>
      </c>
      <c r="E1221" t="s">
        <v>200</v>
      </c>
      <c r="F1221" t="s">
        <v>716</v>
      </c>
      <c r="G1221" s="1">
        <v>41085</v>
      </c>
      <c r="H1221" t="s">
        <v>202</v>
      </c>
      <c r="I1221">
        <v>34</v>
      </c>
      <c r="J1221">
        <v>6.97</v>
      </c>
      <c r="K1221">
        <v>0</v>
      </c>
      <c r="L1221" s="139">
        <v>10009.140600000001</v>
      </c>
      <c r="M1221">
        <v>0</v>
      </c>
      <c r="N1221">
        <f t="shared" si="126"/>
        <v>10009.140600000001</v>
      </c>
      <c r="O1221">
        <f t="shared" si="127"/>
        <v>69763.709982</v>
      </c>
      <c r="P1221" t="str">
        <f t="shared" si="128"/>
        <v>50074108530VME</v>
      </c>
      <c r="Q1221" t="str">
        <f t="shared" si="129"/>
        <v>54108530VME</v>
      </c>
      <c r="R1221" t="str">
        <f t="shared" si="130"/>
        <v>541085TDVME</v>
      </c>
      <c r="S1221" t="str">
        <f t="shared" si="131"/>
        <v>500741085TDVME</v>
      </c>
      <c r="T1221" t="str">
        <f t="shared" si="132"/>
        <v>0VME</v>
      </c>
    </row>
    <row r="1222" spans="3:20" x14ac:dyDescent="0.2">
      <c r="C1222">
        <v>5007</v>
      </c>
      <c r="D1222" t="s">
        <v>199</v>
      </c>
      <c r="E1222" t="s">
        <v>200</v>
      </c>
      <c r="F1222" t="s">
        <v>376</v>
      </c>
      <c r="G1222" s="1">
        <v>41085</v>
      </c>
      <c r="H1222" t="s">
        <v>204</v>
      </c>
      <c r="I1222">
        <v>34</v>
      </c>
      <c r="J1222">
        <v>6.86</v>
      </c>
      <c r="K1222">
        <v>1290</v>
      </c>
      <c r="L1222" s="139">
        <v>0</v>
      </c>
      <c r="M1222">
        <v>0</v>
      </c>
      <c r="N1222">
        <f t="shared" si="126"/>
        <v>1290</v>
      </c>
      <c r="O1222">
        <f t="shared" si="127"/>
        <v>8849.4</v>
      </c>
      <c r="P1222" t="str">
        <f t="shared" si="128"/>
        <v>50074108530CME</v>
      </c>
      <c r="Q1222" t="str">
        <f t="shared" si="129"/>
        <v>54108530CME</v>
      </c>
      <c r="R1222" t="str">
        <f t="shared" si="130"/>
        <v>541085TDCME</v>
      </c>
      <c r="S1222" t="str">
        <f t="shared" si="131"/>
        <v>500741085TDCME</v>
      </c>
      <c r="T1222" t="str">
        <f t="shared" si="132"/>
        <v>0CME</v>
      </c>
    </row>
    <row r="1223" spans="3:20" x14ac:dyDescent="0.2">
      <c r="C1223">
        <v>5007</v>
      </c>
      <c r="D1223" t="s">
        <v>199</v>
      </c>
      <c r="E1223" t="s">
        <v>200</v>
      </c>
      <c r="F1223" t="s">
        <v>214</v>
      </c>
      <c r="G1223" s="1">
        <v>41085</v>
      </c>
      <c r="H1223" t="s">
        <v>204</v>
      </c>
      <c r="I1223">
        <v>34</v>
      </c>
      <c r="J1223">
        <v>6.86</v>
      </c>
      <c r="K1223">
        <v>631.65</v>
      </c>
      <c r="L1223" s="139">
        <v>0</v>
      </c>
      <c r="M1223">
        <v>0</v>
      </c>
      <c r="N1223">
        <f t="shared" si="126"/>
        <v>631.65</v>
      </c>
      <c r="O1223">
        <f t="shared" si="127"/>
        <v>4333.1189999999997</v>
      </c>
      <c r="P1223" t="str">
        <f t="shared" si="128"/>
        <v>50074108530CME</v>
      </c>
      <c r="Q1223" t="str">
        <f t="shared" si="129"/>
        <v>54108530CME</v>
      </c>
      <c r="R1223" t="str">
        <f t="shared" si="130"/>
        <v>541085TDCME</v>
      </c>
      <c r="S1223" t="str">
        <f t="shared" si="131"/>
        <v>500741085TDCME</v>
      </c>
      <c r="T1223" t="str">
        <f t="shared" si="132"/>
        <v>0CME</v>
      </c>
    </row>
    <row r="1224" spans="3:20" x14ac:dyDescent="0.2">
      <c r="C1224">
        <v>5007</v>
      </c>
      <c r="D1224" t="s">
        <v>199</v>
      </c>
      <c r="E1224" t="s">
        <v>200</v>
      </c>
      <c r="F1224" t="s">
        <v>303</v>
      </c>
      <c r="G1224" s="1">
        <v>41085</v>
      </c>
      <c r="H1224" t="s">
        <v>204</v>
      </c>
      <c r="I1224">
        <v>34</v>
      </c>
      <c r="J1224">
        <v>6.86</v>
      </c>
      <c r="K1224">
        <v>200</v>
      </c>
      <c r="L1224" s="139">
        <v>0</v>
      </c>
      <c r="M1224">
        <v>0</v>
      </c>
      <c r="N1224">
        <f t="shared" ref="N1224:N1287" si="133">+L1224+K1224</f>
        <v>200</v>
      </c>
      <c r="O1224">
        <f t="shared" ref="O1224:O1287" si="134">+N1224*J1224</f>
        <v>1372</v>
      </c>
      <c r="P1224" t="str">
        <f t="shared" ref="P1224:P1287" si="135">+C1224&amp;G1224&amp;E1224&amp;H1224</f>
        <v>50074108530CME</v>
      </c>
      <c r="Q1224" t="str">
        <f t="shared" ref="Q1224:Q1287" si="136">IF(C1224=10001,"4"&amp;G1224&amp;E1224&amp;H1224,LEFT(C1224,1)&amp;G1224&amp;E1224&amp;H1224)</f>
        <v>54108530CME</v>
      </c>
      <c r="R1224" t="str">
        <f t="shared" ref="R1224:R1287" si="137">+LEFT(C1224,1)&amp;G1224&amp;IF(OR(E1224="30",E1224="31",E1224="32"),"TD","")&amp;H1224</f>
        <v>541085TDCME</v>
      </c>
      <c r="S1224" t="str">
        <f t="shared" ref="S1224:S1287" si="138">C1224&amp;G1224&amp;IF(OR(E1224="30",E1224="31",E1224="32"),"TD","")&amp;H1224</f>
        <v>500741085TDCME</v>
      </c>
      <c r="T1224" t="str">
        <f t="shared" ref="T1224:T1287" si="139">M1224&amp;H1224</f>
        <v>0CME</v>
      </c>
    </row>
    <row r="1225" spans="3:20" x14ac:dyDescent="0.2">
      <c r="C1225">
        <v>5007</v>
      </c>
      <c r="D1225" t="s">
        <v>199</v>
      </c>
      <c r="E1225" t="s">
        <v>200</v>
      </c>
      <c r="F1225" t="s">
        <v>277</v>
      </c>
      <c r="G1225" s="1">
        <v>41085</v>
      </c>
      <c r="H1225" t="s">
        <v>202</v>
      </c>
      <c r="I1225">
        <v>34</v>
      </c>
      <c r="J1225">
        <v>6.97</v>
      </c>
      <c r="K1225">
        <v>0</v>
      </c>
      <c r="L1225" s="139">
        <v>116.25</v>
      </c>
      <c r="M1225">
        <v>0</v>
      </c>
      <c r="N1225">
        <f t="shared" si="133"/>
        <v>116.25</v>
      </c>
      <c r="O1225">
        <f t="shared" si="134"/>
        <v>810.26249999999993</v>
      </c>
      <c r="P1225" t="str">
        <f t="shared" si="135"/>
        <v>50074108530VME</v>
      </c>
      <c r="Q1225" t="str">
        <f t="shared" si="136"/>
        <v>54108530VME</v>
      </c>
      <c r="R1225" t="str">
        <f t="shared" si="137"/>
        <v>541085TDVME</v>
      </c>
      <c r="S1225" t="str">
        <f t="shared" si="138"/>
        <v>500741085TDVME</v>
      </c>
      <c r="T1225" t="str">
        <f t="shared" si="139"/>
        <v>0VME</v>
      </c>
    </row>
    <row r="1226" spans="3:20" x14ac:dyDescent="0.2">
      <c r="C1226">
        <v>5007</v>
      </c>
      <c r="D1226" t="s">
        <v>199</v>
      </c>
      <c r="E1226" t="s">
        <v>200</v>
      </c>
      <c r="F1226" t="s">
        <v>377</v>
      </c>
      <c r="G1226" s="1">
        <v>41085</v>
      </c>
      <c r="H1226" t="s">
        <v>204</v>
      </c>
      <c r="I1226">
        <v>34</v>
      </c>
      <c r="J1226">
        <v>6.86</v>
      </c>
      <c r="K1226">
        <v>1800</v>
      </c>
      <c r="L1226" s="139">
        <v>0</v>
      </c>
      <c r="M1226">
        <v>0</v>
      </c>
      <c r="N1226">
        <f t="shared" si="133"/>
        <v>1800</v>
      </c>
      <c r="O1226">
        <f t="shared" si="134"/>
        <v>12348</v>
      </c>
      <c r="P1226" t="str">
        <f t="shared" si="135"/>
        <v>50074108530CME</v>
      </c>
      <c r="Q1226" t="str">
        <f t="shared" si="136"/>
        <v>54108530CME</v>
      </c>
      <c r="R1226" t="str">
        <f t="shared" si="137"/>
        <v>541085TDCME</v>
      </c>
      <c r="S1226" t="str">
        <f t="shared" si="138"/>
        <v>500741085TDCME</v>
      </c>
      <c r="T1226" t="str">
        <f t="shared" si="139"/>
        <v>0CME</v>
      </c>
    </row>
    <row r="1227" spans="3:20" x14ac:dyDescent="0.2">
      <c r="C1227">
        <v>5007</v>
      </c>
      <c r="D1227" t="s">
        <v>199</v>
      </c>
      <c r="E1227" t="s">
        <v>200</v>
      </c>
      <c r="F1227" t="s">
        <v>309</v>
      </c>
      <c r="G1227" s="1">
        <v>41085</v>
      </c>
      <c r="H1227" t="s">
        <v>204</v>
      </c>
      <c r="I1227">
        <v>34</v>
      </c>
      <c r="J1227">
        <v>6.86</v>
      </c>
      <c r="K1227">
        <v>500</v>
      </c>
      <c r="L1227" s="139">
        <v>0</v>
      </c>
      <c r="M1227">
        <v>0</v>
      </c>
      <c r="N1227">
        <f t="shared" si="133"/>
        <v>500</v>
      </c>
      <c r="O1227">
        <f t="shared" si="134"/>
        <v>3430</v>
      </c>
      <c r="P1227" t="str">
        <f t="shared" si="135"/>
        <v>50074108530CME</v>
      </c>
      <c r="Q1227" t="str">
        <f t="shared" si="136"/>
        <v>54108530CME</v>
      </c>
      <c r="R1227" t="str">
        <f t="shared" si="137"/>
        <v>541085TDCME</v>
      </c>
      <c r="S1227" t="str">
        <f t="shared" si="138"/>
        <v>500741085TDCME</v>
      </c>
      <c r="T1227" t="str">
        <f t="shared" si="139"/>
        <v>0CME</v>
      </c>
    </row>
    <row r="1228" spans="3:20" x14ac:dyDescent="0.2">
      <c r="C1228">
        <v>5007</v>
      </c>
      <c r="D1228" t="s">
        <v>199</v>
      </c>
      <c r="E1228" t="s">
        <v>200</v>
      </c>
      <c r="F1228" t="s">
        <v>380</v>
      </c>
      <c r="G1228" s="1">
        <v>41085</v>
      </c>
      <c r="H1228" t="s">
        <v>204</v>
      </c>
      <c r="I1228">
        <v>34</v>
      </c>
      <c r="J1228">
        <v>6.86</v>
      </c>
      <c r="K1228">
        <v>680</v>
      </c>
      <c r="L1228" s="139">
        <v>0</v>
      </c>
      <c r="M1228">
        <v>0</v>
      </c>
      <c r="N1228">
        <f t="shared" si="133"/>
        <v>680</v>
      </c>
      <c r="O1228">
        <f t="shared" si="134"/>
        <v>4664.8</v>
      </c>
      <c r="P1228" t="str">
        <f t="shared" si="135"/>
        <v>50074108530CME</v>
      </c>
      <c r="Q1228" t="str">
        <f t="shared" si="136"/>
        <v>54108530CME</v>
      </c>
      <c r="R1228" t="str">
        <f t="shared" si="137"/>
        <v>541085TDCME</v>
      </c>
      <c r="S1228" t="str">
        <f t="shared" si="138"/>
        <v>500741085TDCME</v>
      </c>
      <c r="T1228" t="str">
        <f t="shared" si="139"/>
        <v>0CME</v>
      </c>
    </row>
    <row r="1229" spans="3:20" x14ac:dyDescent="0.2">
      <c r="C1229">
        <v>5007</v>
      </c>
      <c r="D1229" t="s">
        <v>199</v>
      </c>
      <c r="E1229" t="s">
        <v>200</v>
      </c>
      <c r="F1229" t="s">
        <v>355</v>
      </c>
      <c r="G1229" s="1">
        <v>41085</v>
      </c>
      <c r="H1229" t="s">
        <v>202</v>
      </c>
      <c r="I1229">
        <v>34</v>
      </c>
      <c r="J1229">
        <v>6.97</v>
      </c>
      <c r="K1229">
        <v>0</v>
      </c>
      <c r="L1229" s="139">
        <v>485.98</v>
      </c>
      <c r="M1229">
        <v>0</v>
      </c>
      <c r="N1229">
        <f t="shared" si="133"/>
        <v>485.98</v>
      </c>
      <c r="O1229">
        <f t="shared" si="134"/>
        <v>3387.2806</v>
      </c>
      <c r="P1229" t="str">
        <f t="shared" si="135"/>
        <v>50074108530VME</v>
      </c>
      <c r="Q1229" t="str">
        <f t="shared" si="136"/>
        <v>54108530VME</v>
      </c>
      <c r="R1229" t="str">
        <f t="shared" si="137"/>
        <v>541085TDVME</v>
      </c>
      <c r="S1229" t="str">
        <f t="shared" si="138"/>
        <v>500741085TDVME</v>
      </c>
      <c r="T1229" t="str">
        <f t="shared" si="139"/>
        <v>0VME</v>
      </c>
    </row>
    <row r="1230" spans="3:20" x14ac:dyDescent="0.2">
      <c r="C1230">
        <v>5007</v>
      </c>
      <c r="D1230" t="s">
        <v>199</v>
      </c>
      <c r="E1230" t="s">
        <v>200</v>
      </c>
      <c r="F1230" t="s">
        <v>378</v>
      </c>
      <c r="G1230" s="1">
        <v>41085</v>
      </c>
      <c r="H1230" t="s">
        <v>204</v>
      </c>
      <c r="I1230">
        <v>34</v>
      </c>
      <c r="J1230">
        <v>6.86</v>
      </c>
      <c r="K1230">
        <v>120</v>
      </c>
      <c r="L1230" s="139">
        <v>0</v>
      </c>
      <c r="M1230">
        <v>0</v>
      </c>
      <c r="N1230">
        <f t="shared" si="133"/>
        <v>120</v>
      </c>
      <c r="O1230">
        <f t="shared" si="134"/>
        <v>823.2</v>
      </c>
      <c r="P1230" t="str">
        <f t="shared" si="135"/>
        <v>50074108530CME</v>
      </c>
      <c r="Q1230" t="str">
        <f t="shared" si="136"/>
        <v>54108530CME</v>
      </c>
      <c r="R1230" t="str">
        <f t="shared" si="137"/>
        <v>541085TDCME</v>
      </c>
      <c r="S1230" t="str">
        <f t="shared" si="138"/>
        <v>500741085TDCME</v>
      </c>
      <c r="T1230" t="str">
        <f t="shared" si="139"/>
        <v>0CME</v>
      </c>
    </row>
    <row r="1231" spans="3:20" x14ac:dyDescent="0.2">
      <c r="C1231">
        <v>5007</v>
      </c>
      <c r="D1231" t="s">
        <v>199</v>
      </c>
      <c r="E1231" t="s">
        <v>200</v>
      </c>
      <c r="F1231" t="s">
        <v>284</v>
      </c>
      <c r="G1231" s="1">
        <v>41085</v>
      </c>
      <c r="H1231" t="s">
        <v>204</v>
      </c>
      <c r="I1231">
        <v>34</v>
      </c>
      <c r="J1231">
        <v>6.86</v>
      </c>
      <c r="K1231">
        <v>4460</v>
      </c>
      <c r="L1231" s="139">
        <v>0</v>
      </c>
      <c r="M1231">
        <v>0</v>
      </c>
      <c r="N1231">
        <f t="shared" si="133"/>
        <v>4460</v>
      </c>
      <c r="O1231">
        <f t="shared" si="134"/>
        <v>30595.600000000002</v>
      </c>
      <c r="P1231" t="str">
        <f t="shared" si="135"/>
        <v>50074108530CME</v>
      </c>
      <c r="Q1231" t="str">
        <f t="shared" si="136"/>
        <v>54108530CME</v>
      </c>
      <c r="R1231" t="str">
        <f t="shared" si="137"/>
        <v>541085TDCME</v>
      </c>
      <c r="S1231" t="str">
        <f t="shared" si="138"/>
        <v>500741085TDCME</v>
      </c>
      <c r="T1231" t="str">
        <f t="shared" si="139"/>
        <v>0CME</v>
      </c>
    </row>
    <row r="1232" spans="3:20" x14ac:dyDescent="0.2">
      <c r="C1232">
        <v>5007</v>
      </c>
      <c r="D1232" t="s">
        <v>199</v>
      </c>
      <c r="E1232" t="s">
        <v>200</v>
      </c>
      <c r="F1232" t="s">
        <v>244</v>
      </c>
      <c r="G1232" s="1">
        <v>41085</v>
      </c>
      <c r="H1232" t="s">
        <v>202</v>
      </c>
      <c r="I1232">
        <v>34</v>
      </c>
      <c r="J1232">
        <v>6.97</v>
      </c>
      <c r="K1232">
        <v>0</v>
      </c>
      <c r="L1232" s="139">
        <v>185.91</v>
      </c>
      <c r="M1232">
        <v>0</v>
      </c>
      <c r="N1232">
        <f t="shared" si="133"/>
        <v>185.91</v>
      </c>
      <c r="O1232">
        <f t="shared" si="134"/>
        <v>1295.7927</v>
      </c>
      <c r="P1232" t="str">
        <f t="shared" si="135"/>
        <v>50074108530VME</v>
      </c>
      <c r="Q1232" t="str">
        <f t="shared" si="136"/>
        <v>54108530VME</v>
      </c>
      <c r="R1232" t="str">
        <f t="shared" si="137"/>
        <v>541085TDVME</v>
      </c>
      <c r="S1232" t="str">
        <f t="shared" si="138"/>
        <v>500741085TDVME</v>
      </c>
      <c r="T1232" t="str">
        <f t="shared" si="139"/>
        <v>0VME</v>
      </c>
    </row>
    <row r="1233" spans="3:20" x14ac:dyDescent="0.2">
      <c r="C1233">
        <v>5007</v>
      </c>
      <c r="D1233" t="s">
        <v>199</v>
      </c>
      <c r="E1233" t="s">
        <v>200</v>
      </c>
      <c r="F1233" t="s">
        <v>379</v>
      </c>
      <c r="G1233" s="1">
        <v>41085</v>
      </c>
      <c r="H1233" t="s">
        <v>204</v>
      </c>
      <c r="I1233">
        <v>34</v>
      </c>
      <c r="J1233">
        <v>6.86</v>
      </c>
      <c r="K1233">
        <v>4380</v>
      </c>
      <c r="L1233" s="139">
        <v>0</v>
      </c>
      <c r="M1233">
        <v>0</v>
      </c>
      <c r="N1233">
        <f t="shared" si="133"/>
        <v>4380</v>
      </c>
      <c r="O1233">
        <f t="shared" si="134"/>
        <v>30046.800000000003</v>
      </c>
      <c r="P1233" t="str">
        <f t="shared" si="135"/>
        <v>50074108530CME</v>
      </c>
      <c r="Q1233" t="str">
        <f t="shared" si="136"/>
        <v>54108530CME</v>
      </c>
      <c r="R1233" t="str">
        <f t="shared" si="137"/>
        <v>541085TDCME</v>
      </c>
      <c r="S1233" t="str">
        <f t="shared" si="138"/>
        <v>500741085TDCME</v>
      </c>
      <c r="T1233" t="str">
        <f t="shared" si="139"/>
        <v>0CME</v>
      </c>
    </row>
    <row r="1234" spans="3:20" x14ac:dyDescent="0.2">
      <c r="C1234">
        <v>5007</v>
      </c>
      <c r="D1234" t="s">
        <v>199</v>
      </c>
      <c r="E1234" t="s">
        <v>200</v>
      </c>
      <c r="F1234" t="s">
        <v>285</v>
      </c>
      <c r="G1234" s="1">
        <v>41085</v>
      </c>
      <c r="H1234" t="s">
        <v>204</v>
      </c>
      <c r="I1234">
        <v>34</v>
      </c>
      <c r="J1234">
        <v>6.86</v>
      </c>
      <c r="K1234">
        <v>91.8</v>
      </c>
      <c r="L1234" s="139">
        <v>0</v>
      </c>
      <c r="M1234">
        <v>0</v>
      </c>
      <c r="N1234">
        <f t="shared" si="133"/>
        <v>91.8</v>
      </c>
      <c r="O1234">
        <f t="shared" si="134"/>
        <v>629.74800000000005</v>
      </c>
      <c r="P1234" t="str">
        <f t="shared" si="135"/>
        <v>50074108530CME</v>
      </c>
      <c r="Q1234" t="str">
        <f t="shared" si="136"/>
        <v>54108530CME</v>
      </c>
      <c r="R1234" t="str">
        <f t="shared" si="137"/>
        <v>541085TDCME</v>
      </c>
      <c r="S1234" t="str">
        <f t="shared" si="138"/>
        <v>500741085TDCME</v>
      </c>
      <c r="T1234" t="str">
        <f t="shared" si="139"/>
        <v>0CME</v>
      </c>
    </row>
    <row r="1235" spans="3:20" x14ac:dyDescent="0.2">
      <c r="C1235">
        <v>5007</v>
      </c>
      <c r="D1235" t="s">
        <v>199</v>
      </c>
      <c r="E1235" t="s">
        <v>200</v>
      </c>
      <c r="F1235" t="s">
        <v>251</v>
      </c>
      <c r="G1235" s="1">
        <v>41085</v>
      </c>
      <c r="H1235" t="s">
        <v>202</v>
      </c>
      <c r="I1235">
        <v>34</v>
      </c>
      <c r="J1235">
        <v>6.97</v>
      </c>
      <c r="K1235">
        <v>0</v>
      </c>
      <c r="L1235" s="139">
        <v>86.08</v>
      </c>
      <c r="M1235">
        <v>0</v>
      </c>
      <c r="N1235">
        <f t="shared" si="133"/>
        <v>86.08</v>
      </c>
      <c r="O1235">
        <f t="shared" si="134"/>
        <v>599.97759999999994</v>
      </c>
      <c r="P1235" t="str">
        <f t="shared" si="135"/>
        <v>50074108530VME</v>
      </c>
      <c r="Q1235" t="str">
        <f t="shared" si="136"/>
        <v>54108530VME</v>
      </c>
      <c r="R1235" t="str">
        <f t="shared" si="137"/>
        <v>541085TDVME</v>
      </c>
      <c r="S1235" t="str">
        <f t="shared" si="138"/>
        <v>500741085TDVME</v>
      </c>
      <c r="T1235" t="str">
        <f t="shared" si="139"/>
        <v>0VME</v>
      </c>
    </row>
    <row r="1236" spans="3:20" x14ac:dyDescent="0.2">
      <c r="C1236">
        <v>5007</v>
      </c>
      <c r="D1236" t="s">
        <v>199</v>
      </c>
      <c r="E1236" t="s">
        <v>200</v>
      </c>
      <c r="F1236" t="s">
        <v>252</v>
      </c>
      <c r="G1236" s="1">
        <v>41085</v>
      </c>
      <c r="H1236" t="s">
        <v>202</v>
      </c>
      <c r="I1236">
        <v>34</v>
      </c>
      <c r="J1236">
        <v>6.97</v>
      </c>
      <c r="K1236">
        <v>0</v>
      </c>
      <c r="L1236" s="139">
        <v>2.1520000000000001</v>
      </c>
      <c r="M1236">
        <v>0</v>
      </c>
      <c r="N1236">
        <f t="shared" si="133"/>
        <v>2.1520000000000001</v>
      </c>
      <c r="O1236">
        <f t="shared" si="134"/>
        <v>14.99944</v>
      </c>
      <c r="P1236" t="str">
        <f t="shared" si="135"/>
        <v>50074108530VME</v>
      </c>
      <c r="Q1236" t="str">
        <f t="shared" si="136"/>
        <v>54108530VME</v>
      </c>
      <c r="R1236" t="str">
        <f t="shared" si="137"/>
        <v>541085TDVME</v>
      </c>
      <c r="S1236" t="str">
        <f t="shared" si="138"/>
        <v>500741085TDVME</v>
      </c>
      <c r="T1236" t="str">
        <f t="shared" si="139"/>
        <v>0VME</v>
      </c>
    </row>
    <row r="1237" spans="3:20" x14ac:dyDescent="0.2">
      <c r="C1237">
        <v>5007</v>
      </c>
      <c r="D1237" t="s">
        <v>199</v>
      </c>
      <c r="E1237" t="s">
        <v>200</v>
      </c>
      <c r="F1237" t="s">
        <v>273</v>
      </c>
      <c r="G1237" s="1">
        <v>41085</v>
      </c>
      <c r="H1237" t="s">
        <v>202</v>
      </c>
      <c r="I1237">
        <v>34</v>
      </c>
      <c r="J1237">
        <v>6.97</v>
      </c>
      <c r="K1237">
        <v>0</v>
      </c>
      <c r="L1237" s="139">
        <v>366.32</v>
      </c>
      <c r="M1237">
        <v>0</v>
      </c>
      <c r="N1237">
        <f t="shared" si="133"/>
        <v>366.32</v>
      </c>
      <c r="O1237">
        <f t="shared" si="134"/>
        <v>2553.2503999999999</v>
      </c>
      <c r="P1237" t="str">
        <f t="shared" si="135"/>
        <v>50074108530VME</v>
      </c>
      <c r="Q1237" t="str">
        <f t="shared" si="136"/>
        <v>54108530VME</v>
      </c>
      <c r="R1237" t="str">
        <f t="shared" si="137"/>
        <v>541085TDVME</v>
      </c>
      <c r="S1237" t="str">
        <f t="shared" si="138"/>
        <v>500741085TDVME</v>
      </c>
      <c r="T1237" t="str">
        <f t="shared" si="139"/>
        <v>0VME</v>
      </c>
    </row>
    <row r="1238" spans="3:20" x14ac:dyDescent="0.2">
      <c r="C1238">
        <v>5007</v>
      </c>
      <c r="D1238" t="s">
        <v>199</v>
      </c>
      <c r="E1238" t="s">
        <v>200</v>
      </c>
      <c r="F1238" t="s">
        <v>274</v>
      </c>
      <c r="G1238" s="1">
        <v>41085</v>
      </c>
      <c r="H1238" t="s">
        <v>202</v>
      </c>
      <c r="I1238">
        <v>34</v>
      </c>
      <c r="J1238">
        <v>6.97</v>
      </c>
      <c r="K1238">
        <v>0</v>
      </c>
      <c r="L1238" s="139">
        <v>5001.8</v>
      </c>
      <c r="M1238">
        <v>0</v>
      </c>
      <c r="N1238">
        <f t="shared" si="133"/>
        <v>5001.8</v>
      </c>
      <c r="O1238">
        <f t="shared" si="134"/>
        <v>34862.546000000002</v>
      </c>
      <c r="P1238" t="str">
        <f t="shared" si="135"/>
        <v>50074108530VME</v>
      </c>
      <c r="Q1238" t="str">
        <f t="shared" si="136"/>
        <v>54108530VME</v>
      </c>
      <c r="R1238" t="str">
        <f t="shared" si="137"/>
        <v>541085TDVME</v>
      </c>
      <c r="S1238" t="str">
        <f t="shared" si="138"/>
        <v>500741085TDVME</v>
      </c>
      <c r="T1238" t="str">
        <f t="shared" si="139"/>
        <v>0VME</v>
      </c>
    </row>
    <row r="1239" spans="3:20" x14ac:dyDescent="0.2">
      <c r="C1239">
        <v>5007</v>
      </c>
      <c r="D1239" t="s">
        <v>199</v>
      </c>
      <c r="E1239" t="s">
        <v>200</v>
      </c>
      <c r="F1239" t="s">
        <v>381</v>
      </c>
      <c r="G1239" s="1">
        <v>41085</v>
      </c>
      <c r="H1239" t="s">
        <v>204</v>
      </c>
      <c r="I1239">
        <v>34</v>
      </c>
      <c r="J1239">
        <v>6.86</v>
      </c>
      <c r="K1239">
        <v>64806</v>
      </c>
      <c r="L1239" s="139">
        <v>0</v>
      </c>
      <c r="M1239">
        <v>0</v>
      </c>
      <c r="N1239">
        <f t="shared" si="133"/>
        <v>64806</v>
      </c>
      <c r="O1239">
        <f t="shared" si="134"/>
        <v>444569.16000000003</v>
      </c>
      <c r="P1239" t="str">
        <f t="shared" si="135"/>
        <v>50074108530CME</v>
      </c>
      <c r="Q1239" t="str">
        <f t="shared" si="136"/>
        <v>54108530CME</v>
      </c>
      <c r="R1239" t="str">
        <f t="shared" si="137"/>
        <v>541085TDCME</v>
      </c>
      <c r="S1239" t="str">
        <f t="shared" si="138"/>
        <v>500741085TDCME</v>
      </c>
      <c r="T1239" t="str">
        <f t="shared" si="139"/>
        <v>0CME</v>
      </c>
    </row>
    <row r="1240" spans="3:20" x14ac:dyDescent="0.2">
      <c r="C1240">
        <v>5007</v>
      </c>
      <c r="D1240" t="s">
        <v>199</v>
      </c>
      <c r="E1240" t="s">
        <v>200</v>
      </c>
      <c r="F1240" t="s">
        <v>382</v>
      </c>
      <c r="G1240" s="1">
        <v>41085</v>
      </c>
      <c r="H1240" t="s">
        <v>204</v>
      </c>
      <c r="I1240">
        <v>34</v>
      </c>
      <c r="J1240">
        <v>6.86</v>
      </c>
      <c r="K1240">
        <v>860</v>
      </c>
      <c r="L1240" s="139">
        <v>0</v>
      </c>
      <c r="M1240">
        <v>0</v>
      </c>
      <c r="N1240">
        <f t="shared" si="133"/>
        <v>860</v>
      </c>
      <c r="O1240">
        <f t="shared" si="134"/>
        <v>5899.6</v>
      </c>
      <c r="P1240" t="str">
        <f t="shared" si="135"/>
        <v>50074108530CME</v>
      </c>
      <c r="Q1240" t="str">
        <f t="shared" si="136"/>
        <v>54108530CME</v>
      </c>
      <c r="R1240" t="str">
        <f t="shared" si="137"/>
        <v>541085TDCME</v>
      </c>
      <c r="S1240" t="str">
        <f t="shared" si="138"/>
        <v>500741085TDCME</v>
      </c>
      <c r="T1240" t="str">
        <f t="shared" si="139"/>
        <v>0CME</v>
      </c>
    </row>
    <row r="1241" spans="3:20" x14ac:dyDescent="0.2">
      <c r="C1241">
        <v>5007</v>
      </c>
      <c r="D1241" t="s">
        <v>199</v>
      </c>
      <c r="E1241" t="s">
        <v>200</v>
      </c>
      <c r="F1241" t="s">
        <v>383</v>
      </c>
      <c r="G1241" s="1">
        <v>41085</v>
      </c>
      <c r="H1241" t="s">
        <v>204</v>
      </c>
      <c r="I1241">
        <v>34</v>
      </c>
      <c r="J1241">
        <v>6.86</v>
      </c>
      <c r="K1241">
        <v>400</v>
      </c>
      <c r="L1241" s="139">
        <v>0</v>
      </c>
      <c r="M1241">
        <v>0</v>
      </c>
      <c r="N1241">
        <f t="shared" si="133"/>
        <v>400</v>
      </c>
      <c r="O1241">
        <f t="shared" si="134"/>
        <v>2744</v>
      </c>
      <c r="P1241" t="str">
        <f t="shared" si="135"/>
        <v>50074108530CME</v>
      </c>
      <c r="Q1241" t="str">
        <f t="shared" si="136"/>
        <v>54108530CME</v>
      </c>
      <c r="R1241" t="str">
        <f t="shared" si="137"/>
        <v>541085TDCME</v>
      </c>
      <c r="S1241" t="str">
        <f t="shared" si="138"/>
        <v>500741085TDCME</v>
      </c>
      <c r="T1241" t="str">
        <f t="shared" si="139"/>
        <v>0CME</v>
      </c>
    </row>
    <row r="1242" spans="3:20" x14ac:dyDescent="0.2">
      <c r="C1242">
        <v>5007</v>
      </c>
      <c r="D1242" t="s">
        <v>199</v>
      </c>
      <c r="E1242" t="s">
        <v>200</v>
      </c>
      <c r="F1242" t="s">
        <v>388</v>
      </c>
      <c r="G1242" s="1">
        <v>41085</v>
      </c>
      <c r="H1242" t="s">
        <v>204</v>
      </c>
      <c r="I1242">
        <v>34</v>
      </c>
      <c r="J1242">
        <v>6.86</v>
      </c>
      <c r="K1242">
        <v>3720</v>
      </c>
      <c r="L1242" s="139">
        <v>0</v>
      </c>
      <c r="M1242">
        <v>0</v>
      </c>
      <c r="N1242">
        <f t="shared" si="133"/>
        <v>3720</v>
      </c>
      <c r="O1242">
        <f t="shared" si="134"/>
        <v>25519.200000000001</v>
      </c>
      <c r="P1242" t="str">
        <f t="shared" si="135"/>
        <v>50074108530CME</v>
      </c>
      <c r="Q1242" t="str">
        <f t="shared" si="136"/>
        <v>54108530CME</v>
      </c>
      <c r="R1242" t="str">
        <f t="shared" si="137"/>
        <v>541085TDCME</v>
      </c>
      <c r="S1242" t="str">
        <f t="shared" si="138"/>
        <v>500741085TDCME</v>
      </c>
      <c r="T1242" t="str">
        <f t="shared" si="139"/>
        <v>0CME</v>
      </c>
    </row>
    <row r="1243" spans="3:20" x14ac:dyDescent="0.2">
      <c r="C1243">
        <v>5007</v>
      </c>
      <c r="D1243" t="s">
        <v>199</v>
      </c>
      <c r="E1243" t="s">
        <v>200</v>
      </c>
      <c r="F1243" t="s">
        <v>213</v>
      </c>
      <c r="G1243" s="1">
        <v>41085</v>
      </c>
      <c r="H1243" t="s">
        <v>204</v>
      </c>
      <c r="I1243">
        <v>34</v>
      </c>
      <c r="J1243">
        <v>6.86</v>
      </c>
      <c r="K1243">
        <v>1930.9794999999999</v>
      </c>
      <c r="L1243" s="139">
        <v>0</v>
      </c>
      <c r="M1243">
        <v>0</v>
      </c>
      <c r="N1243">
        <f t="shared" si="133"/>
        <v>1930.9794999999999</v>
      </c>
      <c r="O1243">
        <f t="shared" si="134"/>
        <v>13246.51937</v>
      </c>
      <c r="P1243" t="str">
        <f t="shared" si="135"/>
        <v>50074108530CME</v>
      </c>
      <c r="Q1243" t="str">
        <f t="shared" si="136"/>
        <v>54108530CME</v>
      </c>
      <c r="R1243" t="str">
        <f t="shared" si="137"/>
        <v>541085TDCME</v>
      </c>
      <c r="S1243" t="str">
        <f t="shared" si="138"/>
        <v>500741085TDCME</v>
      </c>
      <c r="T1243" t="str">
        <f t="shared" si="139"/>
        <v>0CME</v>
      </c>
    </row>
    <row r="1244" spans="3:20" x14ac:dyDescent="0.2">
      <c r="C1244">
        <v>5007</v>
      </c>
      <c r="D1244" t="s">
        <v>199</v>
      </c>
      <c r="E1244" t="s">
        <v>200</v>
      </c>
      <c r="F1244" t="s">
        <v>398</v>
      </c>
      <c r="G1244" s="1">
        <v>41085</v>
      </c>
      <c r="H1244" t="s">
        <v>202</v>
      </c>
      <c r="I1244">
        <v>34</v>
      </c>
      <c r="J1244">
        <v>6.97</v>
      </c>
      <c r="K1244">
        <v>0</v>
      </c>
      <c r="L1244" s="139">
        <v>28.7</v>
      </c>
      <c r="M1244">
        <v>0</v>
      </c>
      <c r="N1244">
        <f t="shared" si="133"/>
        <v>28.7</v>
      </c>
      <c r="O1244">
        <f t="shared" si="134"/>
        <v>200.03899999999999</v>
      </c>
      <c r="P1244" t="str">
        <f t="shared" si="135"/>
        <v>50074108530VME</v>
      </c>
      <c r="Q1244" t="str">
        <f t="shared" si="136"/>
        <v>54108530VME</v>
      </c>
      <c r="R1244" t="str">
        <f t="shared" si="137"/>
        <v>541085TDVME</v>
      </c>
      <c r="S1244" t="str">
        <f t="shared" si="138"/>
        <v>500741085TDVME</v>
      </c>
      <c r="T1244" t="str">
        <f t="shared" si="139"/>
        <v>0VME</v>
      </c>
    </row>
    <row r="1245" spans="3:20" x14ac:dyDescent="0.2">
      <c r="C1245">
        <v>5007</v>
      </c>
      <c r="D1245" t="s">
        <v>199</v>
      </c>
      <c r="E1245" t="s">
        <v>200</v>
      </c>
      <c r="F1245" t="s">
        <v>231</v>
      </c>
      <c r="G1245" s="1">
        <v>41085</v>
      </c>
      <c r="H1245" t="s">
        <v>204</v>
      </c>
      <c r="I1245">
        <v>34</v>
      </c>
      <c r="J1245">
        <v>6.86</v>
      </c>
      <c r="K1245">
        <v>2039</v>
      </c>
      <c r="L1245" s="139">
        <v>0</v>
      </c>
      <c r="M1245">
        <v>0</v>
      </c>
      <c r="N1245">
        <f t="shared" si="133"/>
        <v>2039</v>
      </c>
      <c r="O1245">
        <f t="shared" si="134"/>
        <v>13987.54</v>
      </c>
      <c r="P1245" t="str">
        <f t="shared" si="135"/>
        <v>50074108530CME</v>
      </c>
      <c r="Q1245" t="str">
        <f t="shared" si="136"/>
        <v>54108530CME</v>
      </c>
      <c r="R1245" t="str">
        <f t="shared" si="137"/>
        <v>541085TDCME</v>
      </c>
      <c r="S1245" t="str">
        <f t="shared" si="138"/>
        <v>500741085TDCME</v>
      </c>
      <c r="T1245" t="str">
        <f t="shared" si="139"/>
        <v>0CME</v>
      </c>
    </row>
    <row r="1246" spans="3:20" x14ac:dyDescent="0.2">
      <c r="C1246">
        <v>5007</v>
      </c>
      <c r="D1246" t="s">
        <v>199</v>
      </c>
      <c r="E1246" t="s">
        <v>200</v>
      </c>
      <c r="F1246" t="s">
        <v>294</v>
      </c>
      <c r="G1246" s="1">
        <v>41085</v>
      </c>
      <c r="H1246" t="s">
        <v>204</v>
      </c>
      <c r="I1246">
        <v>34</v>
      </c>
      <c r="J1246">
        <v>6.86</v>
      </c>
      <c r="K1246">
        <v>165</v>
      </c>
      <c r="L1246" s="139">
        <v>0</v>
      </c>
      <c r="M1246">
        <v>0</v>
      </c>
      <c r="N1246">
        <f t="shared" si="133"/>
        <v>165</v>
      </c>
      <c r="O1246">
        <f t="shared" si="134"/>
        <v>1131.9000000000001</v>
      </c>
      <c r="P1246" t="str">
        <f t="shared" si="135"/>
        <v>50074108530CME</v>
      </c>
      <c r="Q1246" t="str">
        <f t="shared" si="136"/>
        <v>54108530CME</v>
      </c>
      <c r="R1246" t="str">
        <f t="shared" si="137"/>
        <v>541085TDCME</v>
      </c>
      <c r="S1246" t="str">
        <f t="shared" si="138"/>
        <v>500741085TDCME</v>
      </c>
      <c r="T1246" t="str">
        <f t="shared" si="139"/>
        <v>0CME</v>
      </c>
    </row>
    <row r="1247" spans="3:20" x14ac:dyDescent="0.2">
      <c r="C1247">
        <v>5007</v>
      </c>
      <c r="D1247" t="s">
        <v>199</v>
      </c>
      <c r="E1247" t="s">
        <v>200</v>
      </c>
      <c r="F1247" t="s">
        <v>299</v>
      </c>
      <c r="G1247" s="1">
        <v>41085</v>
      </c>
      <c r="H1247" t="s">
        <v>204</v>
      </c>
      <c r="I1247">
        <v>34</v>
      </c>
      <c r="J1247">
        <v>6.86</v>
      </c>
      <c r="K1247">
        <v>1000</v>
      </c>
      <c r="L1247" s="139">
        <v>0</v>
      </c>
      <c r="M1247">
        <v>0</v>
      </c>
      <c r="N1247">
        <f t="shared" si="133"/>
        <v>1000</v>
      </c>
      <c r="O1247">
        <f t="shared" si="134"/>
        <v>6860</v>
      </c>
      <c r="P1247" t="str">
        <f t="shared" si="135"/>
        <v>50074108530CME</v>
      </c>
      <c r="Q1247" t="str">
        <f t="shared" si="136"/>
        <v>54108530CME</v>
      </c>
      <c r="R1247" t="str">
        <f t="shared" si="137"/>
        <v>541085TDCME</v>
      </c>
      <c r="S1247" t="str">
        <f t="shared" si="138"/>
        <v>500741085TDCME</v>
      </c>
      <c r="T1247" t="str">
        <f t="shared" si="139"/>
        <v>0CME</v>
      </c>
    </row>
    <row r="1248" spans="3:20" x14ac:dyDescent="0.2">
      <c r="C1248">
        <v>5007</v>
      </c>
      <c r="D1248" t="s">
        <v>199</v>
      </c>
      <c r="E1248" t="s">
        <v>200</v>
      </c>
      <c r="F1248" t="s">
        <v>300</v>
      </c>
      <c r="G1248" s="1">
        <v>41085</v>
      </c>
      <c r="H1248" t="s">
        <v>204</v>
      </c>
      <c r="I1248">
        <v>34</v>
      </c>
      <c r="J1248">
        <v>6.86</v>
      </c>
      <c r="K1248">
        <v>3050</v>
      </c>
      <c r="L1248" s="139">
        <v>0</v>
      </c>
      <c r="M1248">
        <v>0</v>
      </c>
      <c r="N1248">
        <f t="shared" si="133"/>
        <v>3050</v>
      </c>
      <c r="O1248">
        <f t="shared" si="134"/>
        <v>20923</v>
      </c>
      <c r="P1248" t="str">
        <f t="shared" si="135"/>
        <v>50074108530CME</v>
      </c>
      <c r="Q1248" t="str">
        <f t="shared" si="136"/>
        <v>54108530CME</v>
      </c>
      <c r="R1248" t="str">
        <f t="shared" si="137"/>
        <v>541085TDCME</v>
      </c>
      <c r="S1248" t="str">
        <f t="shared" si="138"/>
        <v>500741085TDCME</v>
      </c>
      <c r="T1248" t="str">
        <f t="shared" si="139"/>
        <v>0CME</v>
      </c>
    </row>
    <row r="1249" spans="3:20" x14ac:dyDescent="0.2">
      <c r="C1249">
        <v>5007</v>
      </c>
      <c r="D1249" t="s">
        <v>199</v>
      </c>
      <c r="E1249" t="s">
        <v>200</v>
      </c>
      <c r="F1249" t="s">
        <v>305</v>
      </c>
      <c r="G1249" s="1">
        <v>41085</v>
      </c>
      <c r="H1249" t="s">
        <v>204</v>
      </c>
      <c r="I1249">
        <v>34</v>
      </c>
      <c r="J1249">
        <v>6.86</v>
      </c>
      <c r="K1249">
        <v>300</v>
      </c>
      <c r="L1249" s="139">
        <v>0</v>
      </c>
      <c r="M1249">
        <v>0</v>
      </c>
      <c r="N1249">
        <f t="shared" si="133"/>
        <v>300</v>
      </c>
      <c r="O1249">
        <f t="shared" si="134"/>
        <v>2058</v>
      </c>
      <c r="P1249" t="str">
        <f t="shared" si="135"/>
        <v>50074108530CME</v>
      </c>
      <c r="Q1249" t="str">
        <f t="shared" si="136"/>
        <v>54108530CME</v>
      </c>
      <c r="R1249" t="str">
        <f t="shared" si="137"/>
        <v>541085TDCME</v>
      </c>
      <c r="S1249" t="str">
        <f t="shared" si="138"/>
        <v>500741085TDCME</v>
      </c>
      <c r="T1249" t="str">
        <f t="shared" si="139"/>
        <v>0CME</v>
      </c>
    </row>
    <row r="1250" spans="3:20" x14ac:dyDescent="0.2">
      <c r="C1250">
        <v>5007</v>
      </c>
      <c r="D1250" t="s">
        <v>199</v>
      </c>
      <c r="E1250" t="s">
        <v>200</v>
      </c>
      <c r="F1250" t="s">
        <v>314</v>
      </c>
      <c r="G1250" s="1">
        <v>41085</v>
      </c>
      <c r="H1250" t="s">
        <v>204</v>
      </c>
      <c r="I1250">
        <v>34</v>
      </c>
      <c r="J1250">
        <v>6.86</v>
      </c>
      <c r="K1250">
        <v>400</v>
      </c>
      <c r="L1250" s="139">
        <v>0</v>
      </c>
      <c r="M1250">
        <v>0</v>
      </c>
      <c r="N1250">
        <f t="shared" si="133"/>
        <v>400</v>
      </c>
      <c r="O1250">
        <f t="shared" si="134"/>
        <v>2744</v>
      </c>
      <c r="P1250" t="str">
        <f t="shared" si="135"/>
        <v>50074108530CME</v>
      </c>
      <c r="Q1250" t="str">
        <f t="shared" si="136"/>
        <v>54108530CME</v>
      </c>
      <c r="R1250" t="str">
        <f t="shared" si="137"/>
        <v>541085TDCME</v>
      </c>
      <c r="S1250" t="str">
        <f t="shared" si="138"/>
        <v>500741085TDCME</v>
      </c>
      <c r="T1250" t="str">
        <f t="shared" si="139"/>
        <v>0CME</v>
      </c>
    </row>
    <row r="1251" spans="3:20" x14ac:dyDescent="0.2">
      <c r="C1251">
        <v>5007</v>
      </c>
      <c r="D1251" t="s">
        <v>199</v>
      </c>
      <c r="E1251" t="s">
        <v>200</v>
      </c>
      <c r="F1251" t="s">
        <v>316</v>
      </c>
      <c r="G1251" s="1">
        <v>41085</v>
      </c>
      <c r="H1251" t="s">
        <v>204</v>
      </c>
      <c r="I1251">
        <v>34</v>
      </c>
      <c r="J1251">
        <v>6.86</v>
      </c>
      <c r="K1251">
        <v>5664.3148000000001</v>
      </c>
      <c r="L1251" s="139">
        <v>0</v>
      </c>
      <c r="M1251">
        <v>0</v>
      </c>
      <c r="N1251">
        <f t="shared" si="133"/>
        <v>5664.3148000000001</v>
      </c>
      <c r="O1251">
        <f t="shared" si="134"/>
        <v>38857.199528000005</v>
      </c>
      <c r="P1251" t="str">
        <f t="shared" si="135"/>
        <v>50074108530CME</v>
      </c>
      <c r="Q1251" t="str">
        <f t="shared" si="136"/>
        <v>54108530CME</v>
      </c>
      <c r="R1251" t="str">
        <f t="shared" si="137"/>
        <v>541085TDCME</v>
      </c>
      <c r="S1251" t="str">
        <f t="shared" si="138"/>
        <v>500741085TDCME</v>
      </c>
      <c r="T1251" t="str">
        <f t="shared" si="139"/>
        <v>0CME</v>
      </c>
    </row>
    <row r="1252" spans="3:20" x14ac:dyDescent="0.2">
      <c r="C1252">
        <v>5007</v>
      </c>
      <c r="D1252" t="s">
        <v>199</v>
      </c>
      <c r="E1252" t="s">
        <v>200</v>
      </c>
      <c r="F1252" t="s">
        <v>239</v>
      </c>
      <c r="G1252" s="1">
        <v>41085</v>
      </c>
      <c r="H1252" t="s">
        <v>204</v>
      </c>
      <c r="I1252">
        <v>34</v>
      </c>
      <c r="J1252">
        <v>6.86</v>
      </c>
      <c r="K1252">
        <v>60</v>
      </c>
      <c r="L1252" s="139">
        <v>0</v>
      </c>
      <c r="M1252">
        <v>0</v>
      </c>
      <c r="N1252">
        <f t="shared" si="133"/>
        <v>60</v>
      </c>
      <c r="O1252">
        <f t="shared" si="134"/>
        <v>411.6</v>
      </c>
      <c r="P1252" t="str">
        <f t="shared" si="135"/>
        <v>50074108530CME</v>
      </c>
      <c r="Q1252" t="str">
        <f t="shared" si="136"/>
        <v>54108530CME</v>
      </c>
      <c r="R1252" t="str">
        <f t="shared" si="137"/>
        <v>541085TDCME</v>
      </c>
      <c r="S1252" t="str">
        <f t="shared" si="138"/>
        <v>500741085TDCME</v>
      </c>
      <c r="T1252" t="str">
        <f t="shared" si="139"/>
        <v>0CME</v>
      </c>
    </row>
    <row r="1253" spans="3:20" x14ac:dyDescent="0.2">
      <c r="C1253">
        <v>5007</v>
      </c>
      <c r="D1253" t="s">
        <v>199</v>
      </c>
      <c r="E1253" t="s">
        <v>200</v>
      </c>
      <c r="F1253" t="s">
        <v>327</v>
      </c>
      <c r="G1253" s="1">
        <v>41085</v>
      </c>
      <c r="H1253" t="s">
        <v>202</v>
      </c>
      <c r="I1253">
        <v>34</v>
      </c>
      <c r="J1253">
        <v>6.97</v>
      </c>
      <c r="K1253">
        <v>0</v>
      </c>
      <c r="L1253" s="139">
        <v>108</v>
      </c>
      <c r="M1253">
        <v>0</v>
      </c>
      <c r="N1253">
        <f t="shared" si="133"/>
        <v>108</v>
      </c>
      <c r="O1253">
        <f t="shared" si="134"/>
        <v>752.76</v>
      </c>
      <c r="P1253" t="str">
        <f t="shared" si="135"/>
        <v>50074108530VME</v>
      </c>
      <c r="Q1253" t="str">
        <f t="shared" si="136"/>
        <v>54108530VME</v>
      </c>
      <c r="R1253" t="str">
        <f t="shared" si="137"/>
        <v>541085TDVME</v>
      </c>
      <c r="S1253" t="str">
        <f t="shared" si="138"/>
        <v>500741085TDVME</v>
      </c>
      <c r="T1253" t="str">
        <f t="shared" si="139"/>
        <v>0VME</v>
      </c>
    </row>
    <row r="1254" spans="3:20" x14ac:dyDescent="0.2">
      <c r="C1254">
        <v>5007</v>
      </c>
      <c r="D1254" t="s">
        <v>199</v>
      </c>
      <c r="E1254" t="s">
        <v>200</v>
      </c>
      <c r="F1254" t="s">
        <v>332</v>
      </c>
      <c r="G1254" s="1">
        <v>41085</v>
      </c>
      <c r="H1254" t="s">
        <v>202</v>
      </c>
      <c r="I1254">
        <v>34</v>
      </c>
      <c r="J1254">
        <v>6.97</v>
      </c>
      <c r="K1254">
        <v>0</v>
      </c>
      <c r="L1254" s="139">
        <v>559</v>
      </c>
      <c r="M1254">
        <v>0</v>
      </c>
      <c r="N1254">
        <f t="shared" si="133"/>
        <v>559</v>
      </c>
      <c r="O1254">
        <f t="shared" si="134"/>
        <v>3896.23</v>
      </c>
      <c r="P1254" t="str">
        <f t="shared" si="135"/>
        <v>50074108530VME</v>
      </c>
      <c r="Q1254" t="str">
        <f t="shared" si="136"/>
        <v>54108530VME</v>
      </c>
      <c r="R1254" t="str">
        <f t="shared" si="137"/>
        <v>541085TDVME</v>
      </c>
      <c r="S1254" t="str">
        <f t="shared" si="138"/>
        <v>500741085TDVME</v>
      </c>
      <c r="T1254" t="str">
        <f t="shared" si="139"/>
        <v>0VME</v>
      </c>
    </row>
    <row r="1255" spans="3:20" x14ac:dyDescent="0.2">
      <c r="C1255">
        <v>5007</v>
      </c>
      <c r="D1255" t="s">
        <v>199</v>
      </c>
      <c r="E1255" t="s">
        <v>200</v>
      </c>
      <c r="F1255" t="s">
        <v>385</v>
      </c>
      <c r="G1255" s="1">
        <v>41085</v>
      </c>
      <c r="H1255" t="s">
        <v>204</v>
      </c>
      <c r="I1255">
        <v>34</v>
      </c>
      <c r="J1255">
        <v>6.86</v>
      </c>
      <c r="K1255">
        <v>2830</v>
      </c>
      <c r="L1255" s="139">
        <v>0</v>
      </c>
      <c r="M1255">
        <v>0</v>
      </c>
      <c r="N1255">
        <f t="shared" si="133"/>
        <v>2830</v>
      </c>
      <c r="O1255">
        <f t="shared" si="134"/>
        <v>19413.8</v>
      </c>
      <c r="P1255" t="str">
        <f t="shared" si="135"/>
        <v>50074108530CME</v>
      </c>
      <c r="Q1255" t="str">
        <f t="shared" si="136"/>
        <v>54108530CME</v>
      </c>
      <c r="R1255" t="str">
        <f t="shared" si="137"/>
        <v>541085TDCME</v>
      </c>
      <c r="S1255" t="str">
        <f t="shared" si="138"/>
        <v>500741085TDCME</v>
      </c>
      <c r="T1255" t="str">
        <f t="shared" si="139"/>
        <v>0CME</v>
      </c>
    </row>
    <row r="1256" spans="3:20" x14ac:dyDescent="0.2">
      <c r="C1256">
        <v>5007</v>
      </c>
      <c r="D1256" t="s">
        <v>199</v>
      </c>
      <c r="E1256" t="s">
        <v>200</v>
      </c>
      <c r="F1256" t="s">
        <v>216</v>
      </c>
      <c r="G1256" s="1">
        <v>41085</v>
      </c>
      <c r="H1256" t="s">
        <v>204</v>
      </c>
      <c r="I1256">
        <v>34</v>
      </c>
      <c r="J1256">
        <v>6.86</v>
      </c>
      <c r="K1256">
        <v>100</v>
      </c>
      <c r="L1256" s="139">
        <v>0</v>
      </c>
      <c r="M1256">
        <v>0</v>
      </c>
      <c r="N1256">
        <f t="shared" si="133"/>
        <v>100</v>
      </c>
      <c r="O1256">
        <f t="shared" si="134"/>
        <v>686</v>
      </c>
      <c r="P1256" t="str">
        <f t="shared" si="135"/>
        <v>50074108530CME</v>
      </c>
      <c r="Q1256" t="str">
        <f t="shared" si="136"/>
        <v>54108530CME</v>
      </c>
      <c r="R1256" t="str">
        <f t="shared" si="137"/>
        <v>541085TDCME</v>
      </c>
      <c r="S1256" t="str">
        <f t="shared" si="138"/>
        <v>500741085TDCME</v>
      </c>
      <c r="T1256" t="str">
        <f t="shared" si="139"/>
        <v>0CME</v>
      </c>
    </row>
    <row r="1257" spans="3:20" x14ac:dyDescent="0.2">
      <c r="C1257">
        <v>5007</v>
      </c>
      <c r="D1257" t="s">
        <v>199</v>
      </c>
      <c r="E1257" t="s">
        <v>200</v>
      </c>
      <c r="F1257" t="s">
        <v>386</v>
      </c>
      <c r="G1257" s="1">
        <v>41085</v>
      </c>
      <c r="H1257" t="s">
        <v>204</v>
      </c>
      <c r="I1257">
        <v>34</v>
      </c>
      <c r="J1257">
        <v>6.86</v>
      </c>
      <c r="K1257">
        <v>6040</v>
      </c>
      <c r="L1257" s="139">
        <v>0</v>
      </c>
      <c r="M1257">
        <v>0</v>
      </c>
      <c r="N1257">
        <f t="shared" si="133"/>
        <v>6040</v>
      </c>
      <c r="O1257">
        <f t="shared" si="134"/>
        <v>41434.400000000001</v>
      </c>
      <c r="P1257" t="str">
        <f t="shared" si="135"/>
        <v>50074108530CME</v>
      </c>
      <c r="Q1257" t="str">
        <f t="shared" si="136"/>
        <v>54108530CME</v>
      </c>
      <c r="R1257" t="str">
        <f t="shared" si="137"/>
        <v>541085TDCME</v>
      </c>
      <c r="S1257" t="str">
        <f t="shared" si="138"/>
        <v>500741085TDCME</v>
      </c>
      <c r="T1257" t="str">
        <f t="shared" si="139"/>
        <v>0CME</v>
      </c>
    </row>
    <row r="1258" spans="3:20" x14ac:dyDescent="0.2">
      <c r="C1258">
        <v>5007</v>
      </c>
      <c r="D1258" t="s">
        <v>199</v>
      </c>
      <c r="E1258" t="s">
        <v>200</v>
      </c>
      <c r="F1258" t="s">
        <v>317</v>
      </c>
      <c r="G1258" s="1">
        <v>41085</v>
      </c>
      <c r="H1258" t="s">
        <v>204</v>
      </c>
      <c r="I1258">
        <v>34</v>
      </c>
      <c r="J1258">
        <v>6.86</v>
      </c>
      <c r="K1258">
        <v>150</v>
      </c>
      <c r="L1258" s="139">
        <v>0</v>
      </c>
      <c r="M1258">
        <v>0</v>
      </c>
      <c r="N1258">
        <f t="shared" si="133"/>
        <v>150</v>
      </c>
      <c r="O1258">
        <f t="shared" si="134"/>
        <v>1029</v>
      </c>
      <c r="P1258" t="str">
        <f t="shared" si="135"/>
        <v>50074108530CME</v>
      </c>
      <c r="Q1258" t="str">
        <f t="shared" si="136"/>
        <v>54108530CME</v>
      </c>
      <c r="R1258" t="str">
        <f t="shared" si="137"/>
        <v>541085TDCME</v>
      </c>
      <c r="S1258" t="str">
        <f t="shared" si="138"/>
        <v>500741085TDCME</v>
      </c>
      <c r="T1258" t="str">
        <f t="shared" si="139"/>
        <v>0CME</v>
      </c>
    </row>
    <row r="1259" spans="3:20" x14ac:dyDescent="0.2">
      <c r="C1259">
        <v>5007</v>
      </c>
      <c r="D1259" t="s">
        <v>199</v>
      </c>
      <c r="E1259" t="s">
        <v>200</v>
      </c>
      <c r="F1259" t="s">
        <v>336</v>
      </c>
      <c r="G1259" s="1">
        <v>41085</v>
      </c>
      <c r="H1259" t="s">
        <v>202</v>
      </c>
      <c r="I1259">
        <v>34</v>
      </c>
      <c r="J1259">
        <v>6.97</v>
      </c>
      <c r="K1259">
        <v>0</v>
      </c>
      <c r="L1259" s="139">
        <v>100.43</v>
      </c>
      <c r="M1259">
        <v>0</v>
      </c>
      <c r="N1259">
        <f t="shared" si="133"/>
        <v>100.43</v>
      </c>
      <c r="O1259">
        <f t="shared" si="134"/>
        <v>699.99710000000005</v>
      </c>
      <c r="P1259" t="str">
        <f t="shared" si="135"/>
        <v>50074108530VME</v>
      </c>
      <c r="Q1259" t="str">
        <f t="shared" si="136"/>
        <v>54108530VME</v>
      </c>
      <c r="R1259" t="str">
        <f t="shared" si="137"/>
        <v>541085TDVME</v>
      </c>
      <c r="S1259" t="str">
        <f t="shared" si="138"/>
        <v>500741085TDVME</v>
      </c>
      <c r="T1259" t="str">
        <f t="shared" si="139"/>
        <v>0VME</v>
      </c>
    </row>
    <row r="1260" spans="3:20" x14ac:dyDescent="0.2">
      <c r="C1260">
        <v>5007</v>
      </c>
      <c r="D1260" t="s">
        <v>199</v>
      </c>
      <c r="E1260" t="s">
        <v>200</v>
      </c>
      <c r="F1260" t="s">
        <v>387</v>
      </c>
      <c r="G1260" s="1">
        <v>41085</v>
      </c>
      <c r="H1260" t="s">
        <v>204</v>
      </c>
      <c r="I1260">
        <v>34</v>
      </c>
      <c r="J1260">
        <v>6.86</v>
      </c>
      <c r="K1260">
        <v>4748.6000000000004</v>
      </c>
      <c r="L1260" s="139">
        <v>0</v>
      </c>
      <c r="M1260">
        <v>0</v>
      </c>
      <c r="N1260">
        <f t="shared" si="133"/>
        <v>4748.6000000000004</v>
      </c>
      <c r="O1260">
        <f t="shared" si="134"/>
        <v>32575.396000000004</v>
      </c>
      <c r="P1260" t="str">
        <f t="shared" si="135"/>
        <v>50074108530CME</v>
      </c>
      <c r="Q1260" t="str">
        <f t="shared" si="136"/>
        <v>54108530CME</v>
      </c>
      <c r="R1260" t="str">
        <f t="shared" si="137"/>
        <v>541085TDCME</v>
      </c>
      <c r="S1260" t="str">
        <f t="shared" si="138"/>
        <v>500741085TDCME</v>
      </c>
      <c r="T1260" t="str">
        <f t="shared" si="139"/>
        <v>0CME</v>
      </c>
    </row>
    <row r="1261" spans="3:20" x14ac:dyDescent="0.2">
      <c r="C1261">
        <v>5007</v>
      </c>
      <c r="D1261" t="s">
        <v>199</v>
      </c>
      <c r="E1261" t="s">
        <v>200</v>
      </c>
      <c r="F1261" t="s">
        <v>286</v>
      </c>
      <c r="G1261" s="1">
        <v>41085</v>
      </c>
      <c r="H1261" t="s">
        <v>204</v>
      </c>
      <c r="I1261">
        <v>34</v>
      </c>
      <c r="J1261">
        <v>6.86</v>
      </c>
      <c r="K1261">
        <v>750</v>
      </c>
      <c r="L1261" s="139">
        <v>0</v>
      </c>
      <c r="M1261">
        <v>0</v>
      </c>
      <c r="N1261">
        <f t="shared" si="133"/>
        <v>750</v>
      </c>
      <c r="O1261">
        <f t="shared" si="134"/>
        <v>5145</v>
      </c>
      <c r="P1261" t="str">
        <f t="shared" si="135"/>
        <v>50074108530CME</v>
      </c>
      <c r="Q1261" t="str">
        <f t="shared" si="136"/>
        <v>54108530CME</v>
      </c>
      <c r="R1261" t="str">
        <f t="shared" si="137"/>
        <v>541085TDCME</v>
      </c>
      <c r="S1261" t="str">
        <f t="shared" si="138"/>
        <v>500741085TDCME</v>
      </c>
      <c r="T1261" t="str">
        <f t="shared" si="139"/>
        <v>0CME</v>
      </c>
    </row>
    <row r="1262" spans="3:20" x14ac:dyDescent="0.2">
      <c r="C1262">
        <v>5007</v>
      </c>
      <c r="D1262" t="s">
        <v>199</v>
      </c>
      <c r="E1262" t="s">
        <v>200</v>
      </c>
      <c r="F1262" t="s">
        <v>207</v>
      </c>
      <c r="G1262" s="1">
        <v>41085</v>
      </c>
      <c r="H1262" t="s">
        <v>204</v>
      </c>
      <c r="I1262">
        <v>34</v>
      </c>
      <c r="J1262">
        <v>6.86</v>
      </c>
      <c r="K1262">
        <v>4704.6817000000001</v>
      </c>
      <c r="L1262" s="139">
        <v>0</v>
      </c>
      <c r="M1262">
        <v>0</v>
      </c>
      <c r="N1262">
        <f t="shared" si="133"/>
        <v>4704.6817000000001</v>
      </c>
      <c r="O1262">
        <f t="shared" si="134"/>
        <v>32274.116462000002</v>
      </c>
      <c r="P1262" t="str">
        <f t="shared" si="135"/>
        <v>50074108530CME</v>
      </c>
      <c r="Q1262" t="str">
        <f t="shared" si="136"/>
        <v>54108530CME</v>
      </c>
      <c r="R1262" t="str">
        <f t="shared" si="137"/>
        <v>541085TDCME</v>
      </c>
      <c r="S1262" t="str">
        <f t="shared" si="138"/>
        <v>500741085TDCME</v>
      </c>
      <c r="T1262" t="str">
        <f t="shared" si="139"/>
        <v>0CME</v>
      </c>
    </row>
    <row r="1263" spans="3:20" x14ac:dyDescent="0.2">
      <c r="C1263">
        <v>5007</v>
      </c>
      <c r="D1263" t="s">
        <v>199</v>
      </c>
      <c r="E1263" t="s">
        <v>200</v>
      </c>
      <c r="F1263" t="s">
        <v>389</v>
      </c>
      <c r="G1263" s="1">
        <v>41085</v>
      </c>
      <c r="H1263" t="s">
        <v>204</v>
      </c>
      <c r="I1263">
        <v>34</v>
      </c>
      <c r="J1263">
        <v>6.86</v>
      </c>
      <c r="K1263">
        <v>6320</v>
      </c>
      <c r="L1263" s="139">
        <v>0</v>
      </c>
      <c r="M1263">
        <v>0</v>
      </c>
      <c r="N1263">
        <f t="shared" si="133"/>
        <v>6320</v>
      </c>
      <c r="O1263">
        <f t="shared" si="134"/>
        <v>43355.200000000004</v>
      </c>
      <c r="P1263" t="str">
        <f t="shared" si="135"/>
        <v>50074108530CME</v>
      </c>
      <c r="Q1263" t="str">
        <f t="shared" si="136"/>
        <v>54108530CME</v>
      </c>
      <c r="R1263" t="str">
        <f t="shared" si="137"/>
        <v>541085TDCME</v>
      </c>
      <c r="S1263" t="str">
        <f t="shared" si="138"/>
        <v>500741085TDCME</v>
      </c>
      <c r="T1263" t="str">
        <f t="shared" si="139"/>
        <v>0CME</v>
      </c>
    </row>
    <row r="1264" spans="3:20" x14ac:dyDescent="0.2">
      <c r="C1264">
        <v>5007</v>
      </c>
      <c r="D1264" t="s">
        <v>199</v>
      </c>
      <c r="E1264" t="s">
        <v>200</v>
      </c>
      <c r="F1264" t="s">
        <v>337</v>
      </c>
      <c r="G1264" s="1">
        <v>41085</v>
      </c>
      <c r="H1264" t="s">
        <v>202</v>
      </c>
      <c r="I1264">
        <v>34</v>
      </c>
      <c r="J1264">
        <v>6.97</v>
      </c>
      <c r="K1264">
        <v>0</v>
      </c>
      <c r="L1264" s="139">
        <v>592.65319999999997</v>
      </c>
      <c r="M1264">
        <v>0</v>
      </c>
      <c r="N1264">
        <f t="shared" si="133"/>
        <v>592.65319999999997</v>
      </c>
      <c r="O1264">
        <f t="shared" si="134"/>
        <v>4130.7928039999997</v>
      </c>
      <c r="P1264" t="str">
        <f t="shared" si="135"/>
        <v>50074108530VME</v>
      </c>
      <c r="Q1264" t="str">
        <f t="shared" si="136"/>
        <v>54108530VME</v>
      </c>
      <c r="R1264" t="str">
        <f t="shared" si="137"/>
        <v>541085TDVME</v>
      </c>
      <c r="S1264" t="str">
        <f t="shared" si="138"/>
        <v>500741085TDVME</v>
      </c>
      <c r="T1264" t="str">
        <f t="shared" si="139"/>
        <v>0VME</v>
      </c>
    </row>
    <row r="1265" spans="3:20" x14ac:dyDescent="0.2">
      <c r="C1265">
        <v>5007</v>
      </c>
      <c r="D1265" t="s">
        <v>199</v>
      </c>
      <c r="E1265" t="s">
        <v>200</v>
      </c>
      <c r="F1265" t="s">
        <v>384</v>
      </c>
      <c r="G1265" s="1">
        <v>41085</v>
      </c>
      <c r="H1265" t="s">
        <v>204</v>
      </c>
      <c r="I1265">
        <v>34</v>
      </c>
      <c r="J1265">
        <v>6.86</v>
      </c>
      <c r="K1265">
        <v>500</v>
      </c>
      <c r="L1265" s="139">
        <v>0</v>
      </c>
      <c r="M1265">
        <v>0</v>
      </c>
      <c r="N1265">
        <f t="shared" si="133"/>
        <v>500</v>
      </c>
      <c r="O1265">
        <f t="shared" si="134"/>
        <v>3430</v>
      </c>
      <c r="P1265" t="str">
        <f t="shared" si="135"/>
        <v>50074108530CME</v>
      </c>
      <c r="Q1265" t="str">
        <f t="shared" si="136"/>
        <v>54108530CME</v>
      </c>
      <c r="R1265" t="str">
        <f t="shared" si="137"/>
        <v>541085TDCME</v>
      </c>
      <c r="S1265" t="str">
        <f t="shared" si="138"/>
        <v>500741085TDCME</v>
      </c>
      <c r="T1265" t="str">
        <f t="shared" si="139"/>
        <v>0CME</v>
      </c>
    </row>
    <row r="1266" spans="3:20" x14ac:dyDescent="0.2">
      <c r="C1266">
        <v>5007</v>
      </c>
      <c r="D1266" t="s">
        <v>199</v>
      </c>
      <c r="E1266" t="s">
        <v>200</v>
      </c>
      <c r="F1266" t="s">
        <v>259</v>
      </c>
      <c r="G1266" s="1">
        <v>41085</v>
      </c>
      <c r="H1266" t="s">
        <v>202</v>
      </c>
      <c r="I1266">
        <v>34</v>
      </c>
      <c r="J1266">
        <v>6.97</v>
      </c>
      <c r="K1266">
        <v>0</v>
      </c>
      <c r="L1266" s="139">
        <v>266.85789999999997</v>
      </c>
      <c r="M1266">
        <v>0</v>
      </c>
      <c r="N1266">
        <f t="shared" si="133"/>
        <v>266.85789999999997</v>
      </c>
      <c r="O1266">
        <f t="shared" si="134"/>
        <v>1859.9995629999999</v>
      </c>
      <c r="P1266" t="str">
        <f t="shared" si="135"/>
        <v>50074108530VME</v>
      </c>
      <c r="Q1266" t="str">
        <f t="shared" si="136"/>
        <v>54108530VME</v>
      </c>
      <c r="R1266" t="str">
        <f t="shared" si="137"/>
        <v>541085TDVME</v>
      </c>
      <c r="S1266" t="str">
        <f t="shared" si="138"/>
        <v>500741085TDVME</v>
      </c>
      <c r="T1266" t="str">
        <f t="shared" si="139"/>
        <v>0VME</v>
      </c>
    </row>
    <row r="1267" spans="3:20" x14ac:dyDescent="0.2">
      <c r="C1267">
        <v>5007</v>
      </c>
      <c r="D1267" t="s">
        <v>199</v>
      </c>
      <c r="E1267" t="s">
        <v>200</v>
      </c>
      <c r="F1267" t="s">
        <v>208</v>
      </c>
      <c r="G1267" s="1">
        <v>41085</v>
      </c>
      <c r="H1267" t="s">
        <v>204</v>
      </c>
      <c r="I1267">
        <v>34</v>
      </c>
      <c r="J1267">
        <v>6.86</v>
      </c>
      <c r="K1267">
        <v>100</v>
      </c>
      <c r="L1267" s="139">
        <v>0</v>
      </c>
      <c r="M1267">
        <v>0</v>
      </c>
      <c r="N1267">
        <f t="shared" si="133"/>
        <v>100</v>
      </c>
      <c r="O1267">
        <f t="shared" si="134"/>
        <v>686</v>
      </c>
      <c r="P1267" t="str">
        <f t="shared" si="135"/>
        <v>50074108530CME</v>
      </c>
      <c r="Q1267" t="str">
        <f t="shared" si="136"/>
        <v>54108530CME</v>
      </c>
      <c r="R1267" t="str">
        <f t="shared" si="137"/>
        <v>541085TDCME</v>
      </c>
      <c r="S1267" t="str">
        <f t="shared" si="138"/>
        <v>500741085TDCME</v>
      </c>
      <c r="T1267" t="str">
        <f t="shared" si="139"/>
        <v>0CME</v>
      </c>
    </row>
    <row r="1268" spans="3:20" x14ac:dyDescent="0.2">
      <c r="C1268">
        <v>5007</v>
      </c>
      <c r="D1268" t="s">
        <v>199</v>
      </c>
      <c r="E1268" t="s">
        <v>200</v>
      </c>
      <c r="F1268" t="s">
        <v>390</v>
      </c>
      <c r="G1268" s="1">
        <v>41085</v>
      </c>
      <c r="H1268" t="s">
        <v>204</v>
      </c>
      <c r="I1268">
        <v>34</v>
      </c>
      <c r="J1268">
        <v>6.86</v>
      </c>
      <c r="K1268">
        <v>4460</v>
      </c>
      <c r="L1268" s="139">
        <v>0</v>
      </c>
      <c r="M1268">
        <v>0</v>
      </c>
      <c r="N1268">
        <f t="shared" si="133"/>
        <v>4460</v>
      </c>
      <c r="O1268">
        <f t="shared" si="134"/>
        <v>30595.600000000002</v>
      </c>
      <c r="P1268" t="str">
        <f t="shared" si="135"/>
        <v>50074108530CME</v>
      </c>
      <c r="Q1268" t="str">
        <f t="shared" si="136"/>
        <v>54108530CME</v>
      </c>
      <c r="R1268" t="str">
        <f t="shared" si="137"/>
        <v>541085TDCME</v>
      </c>
      <c r="S1268" t="str">
        <f t="shared" si="138"/>
        <v>500741085TDCME</v>
      </c>
      <c r="T1268" t="str">
        <f t="shared" si="139"/>
        <v>0CME</v>
      </c>
    </row>
    <row r="1269" spans="3:20" x14ac:dyDescent="0.2">
      <c r="C1269">
        <v>5007</v>
      </c>
      <c r="D1269" t="s">
        <v>199</v>
      </c>
      <c r="E1269" t="s">
        <v>200</v>
      </c>
      <c r="F1269" t="s">
        <v>287</v>
      </c>
      <c r="G1269" s="1">
        <v>41085</v>
      </c>
      <c r="H1269" t="s">
        <v>204</v>
      </c>
      <c r="I1269">
        <v>34</v>
      </c>
      <c r="J1269">
        <v>6.86</v>
      </c>
      <c r="K1269">
        <v>28</v>
      </c>
      <c r="L1269" s="139">
        <v>0</v>
      </c>
      <c r="M1269">
        <v>0</v>
      </c>
      <c r="N1269">
        <f t="shared" si="133"/>
        <v>28</v>
      </c>
      <c r="O1269">
        <f t="shared" si="134"/>
        <v>192.08</v>
      </c>
      <c r="P1269" t="str">
        <f t="shared" si="135"/>
        <v>50074108530CME</v>
      </c>
      <c r="Q1269" t="str">
        <f t="shared" si="136"/>
        <v>54108530CME</v>
      </c>
      <c r="R1269" t="str">
        <f t="shared" si="137"/>
        <v>541085TDCME</v>
      </c>
      <c r="S1269" t="str">
        <f t="shared" si="138"/>
        <v>500741085TDCME</v>
      </c>
      <c r="T1269" t="str">
        <f t="shared" si="139"/>
        <v>0CME</v>
      </c>
    </row>
    <row r="1270" spans="3:20" x14ac:dyDescent="0.2">
      <c r="C1270">
        <v>5007</v>
      </c>
      <c r="D1270" t="s">
        <v>199</v>
      </c>
      <c r="E1270" t="s">
        <v>200</v>
      </c>
      <c r="F1270" t="s">
        <v>391</v>
      </c>
      <c r="G1270" s="1">
        <v>41085</v>
      </c>
      <c r="H1270" t="s">
        <v>204</v>
      </c>
      <c r="I1270">
        <v>34</v>
      </c>
      <c r="J1270">
        <v>6.86</v>
      </c>
      <c r="K1270">
        <v>4660</v>
      </c>
      <c r="L1270" s="139">
        <v>0</v>
      </c>
      <c r="M1270">
        <v>0</v>
      </c>
      <c r="N1270">
        <f t="shared" si="133"/>
        <v>4660</v>
      </c>
      <c r="O1270">
        <f t="shared" si="134"/>
        <v>31967.600000000002</v>
      </c>
      <c r="P1270" t="str">
        <f t="shared" si="135"/>
        <v>50074108530CME</v>
      </c>
      <c r="Q1270" t="str">
        <f t="shared" si="136"/>
        <v>54108530CME</v>
      </c>
      <c r="R1270" t="str">
        <f t="shared" si="137"/>
        <v>541085TDCME</v>
      </c>
      <c r="S1270" t="str">
        <f t="shared" si="138"/>
        <v>500741085TDCME</v>
      </c>
      <c r="T1270" t="str">
        <f t="shared" si="139"/>
        <v>0CME</v>
      </c>
    </row>
    <row r="1271" spans="3:20" x14ac:dyDescent="0.2">
      <c r="C1271">
        <v>5007</v>
      </c>
      <c r="D1271" t="s">
        <v>199</v>
      </c>
      <c r="E1271" t="s">
        <v>200</v>
      </c>
      <c r="F1271" t="s">
        <v>702</v>
      </c>
      <c r="G1271" s="1">
        <v>41085</v>
      </c>
      <c r="H1271" t="s">
        <v>204</v>
      </c>
      <c r="I1271">
        <v>34</v>
      </c>
      <c r="J1271">
        <v>6.86</v>
      </c>
      <c r="K1271">
        <v>258</v>
      </c>
      <c r="L1271" s="139">
        <v>0</v>
      </c>
      <c r="M1271">
        <v>0</v>
      </c>
      <c r="N1271">
        <f t="shared" si="133"/>
        <v>258</v>
      </c>
      <c r="O1271">
        <f t="shared" si="134"/>
        <v>1769.88</v>
      </c>
      <c r="P1271" t="str">
        <f t="shared" si="135"/>
        <v>50074108530CME</v>
      </c>
      <c r="Q1271" t="str">
        <f t="shared" si="136"/>
        <v>54108530CME</v>
      </c>
      <c r="R1271" t="str">
        <f t="shared" si="137"/>
        <v>541085TDCME</v>
      </c>
      <c r="S1271" t="str">
        <f t="shared" si="138"/>
        <v>500741085TDCME</v>
      </c>
      <c r="T1271" t="str">
        <f t="shared" si="139"/>
        <v>0CME</v>
      </c>
    </row>
    <row r="1272" spans="3:20" x14ac:dyDescent="0.2">
      <c r="C1272">
        <v>5007</v>
      </c>
      <c r="D1272" t="s">
        <v>199</v>
      </c>
      <c r="E1272" t="s">
        <v>200</v>
      </c>
      <c r="F1272" t="s">
        <v>392</v>
      </c>
      <c r="G1272" s="1">
        <v>41085</v>
      </c>
      <c r="H1272" t="s">
        <v>204</v>
      </c>
      <c r="I1272">
        <v>34</v>
      </c>
      <c r="J1272">
        <v>6.86</v>
      </c>
      <c r="K1272">
        <v>2160</v>
      </c>
      <c r="L1272" s="139">
        <v>0</v>
      </c>
      <c r="M1272">
        <v>0</v>
      </c>
      <c r="N1272">
        <f t="shared" si="133"/>
        <v>2160</v>
      </c>
      <c r="O1272">
        <f t="shared" si="134"/>
        <v>14817.6</v>
      </c>
      <c r="P1272" t="str">
        <f t="shared" si="135"/>
        <v>50074108530CME</v>
      </c>
      <c r="Q1272" t="str">
        <f t="shared" si="136"/>
        <v>54108530CME</v>
      </c>
      <c r="R1272" t="str">
        <f t="shared" si="137"/>
        <v>541085TDCME</v>
      </c>
      <c r="S1272" t="str">
        <f t="shared" si="138"/>
        <v>500741085TDCME</v>
      </c>
      <c r="T1272" t="str">
        <f t="shared" si="139"/>
        <v>0CME</v>
      </c>
    </row>
    <row r="1273" spans="3:20" x14ac:dyDescent="0.2">
      <c r="C1273">
        <v>5007</v>
      </c>
      <c r="D1273" t="s">
        <v>199</v>
      </c>
      <c r="E1273" t="s">
        <v>200</v>
      </c>
      <c r="F1273" t="s">
        <v>220</v>
      </c>
      <c r="G1273" s="1">
        <v>41085</v>
      </c>
      <c r="H1273" t="s">
        <v>204</v>
      </c>
      <c r="I1273">
        <v>34</v>
      </c>
      <c r="J1273">
        <v>6.86</v>
      </c>
      <c r="K1273">
        <v>437.3177</v>
      </c>
      <c r="L1273" s="139">
        <v>0</v>
      </c>
      <c r="M1273">
        <v>0</v>
      </c>
      <c r="N1273">
        <f t="shared" si="133"/>
        <v>437.3177</v>
      </c>
      <c r="O1273">
        <f t="shared" si="134"/>
        <v>2999.9994220000003</v>
      </c>
      <c r="P1273" t="str">
        <f t="shared" si="135"/>
        <v>50074108530CME</v>
      </c>
      <c r="Q1273" t="str">
        <f t="shared" si="136"/>
        <v>54108530CME</v>
      </c>
      <c r="R1273" t="str">
        <f t="shared" si="137"/>
        <v>541085TDCME</v>
      </c>
      <c r="S1273" t="str">
        <f t="shared" si="138"/>
        <v>500741085TDCME</v>
      </c>
      <c r="T1273" t="str">
        <f t="shared" si="139"/>
        <v>0CME</v>
      </c>
    </row>
    <row r="1274" spans="3:20" x14ac:dyDescent="0.2">
      <c r="C1274">
        <v>5007</v>
      </c>
      <c r="D1274" t="s">
        <v>199</v>
      </c>
      <c r="E1274" t="s">
        <v>200</v>
      </c>
      <c r="F1274" t="s">
        <v>393</v>
      </c>
      <c r="G1274" s="1">
        <v>41085</v>
      </c>
      <c r="H1274" t="s">
        <v>204</v>
      </c>
      <c r="I1274">
        <v>34</v>
      </c>
      <c r="J1274">
        <v>6.86</v>
      </c>
      <c r="K1274">
        <v>1220</v>
      </c>
      <c r="L1274" s="139">
        <v>0</v>
      </c>
      <c r="M1274">
        <v>0</v>
      </c>
      <c r="N1274">
        <f t="shared" si="133"/>
        <v>1220</v>
      </c>
      <c r="O1274">
        <f t="shared" si="134"/>
        <v>8369.2000000000007</v>
      </c>
      <c r="P1274" t="str">
        <f t="shared" si="135"/>
        <v>50074108530CME</v>
      </c>
      <c r="Q1274" t="str">
        <f t="shared" si="136"/>
        <v>54108530CME</v>
      </c>
      <c r="R1274" t="str">
        <f t="shared" si="137"/>
        <v>541085TDCME</v>
      </c>
      <c r="S1274" t="str">
        <f t="shared" si="138"/>
        <v>500741085TDCME</v>
      </c>
      <c r="T1274" t="str">
        <f t="shared" si="139"/>
        <v>0CME</v>
      </c>
    </row>
    <row r="1275" spans="3:20" x14ac:dyDescent="0.2">
      <c r="C1275">
        <v>5007</v>
      </c>
      <c r="D1275" t="s">
        <v>199</v>
      </c>
      <c r="E1275" t="s">
        <v>200</v>
      </c>
      <c r="F1275" t="s">
        <v>267</v>
      </c>
      <c r="G1275" s="1">
        <v>41085</v>
      </c>
      <c r="H1275" t="s">
        <v>202</v>
      </c>
      <c r="I1275">
        <v>34</v>
      </c>
      <c r="J1275">
        <v>6.97</v>
      </c>
      <c r="K1275">
        <v>0</v>
      </c>
      <c r="L1275" s="139">
        <v>14</v>
      </c>
      <c r="M1275">
        <v>0</v>
      </c>
      <c r="N1275">
        <f t="shared" si="133"/>
        <v>14</v>
      </c>
      <c r="O1275">
        <f t="shared" si="134"/>
        <v>97.58</v>
      </c>
      <c r="P1275" t="str">
        <f t="shared" si="135"/>
        <v>50074108530VME</v>
      </c>
      <c r="Q1275" t="str">
        <f t="shared" si="136"/>
        <v>54108530VME</v>
      </c>
      <c r="R1275" t="str">
        <f t="shared" si="137"/>
        <v>541085TDVME</v>
      </c>
      <c r="S1275" t="str">
        <f t="shared" si="138"/>
        <v>500741085TDVME</v>
      </c>
      <c r="T1275" t="str">
        <f t="shared" si="139"/>
        <v>0VME</v>
      </c>
    </row>
    <row r="1276" spans="3:20" x14ac:dyDescent="0.2">
      <c r="C1276">
        <v>5007</v>
      </c>
      <c r="D1276" t="s">
        <v>199</v>
      </c>
      <c r="E1276" t="s">
        <v>200</v>
      </c>
      <c r="F1276" t="s">
        <v>394</v>
      </c>
      <c r="G1276" s="1">
        <v>41085</v>
      </c>
      <c r="H1276" t="s">
        <v>204</v>
      </c>
      <c r="I1276">
        <v>34</v>
      </c>
      <c r="J1276">
        <v>6.86</v>
      </c>
      <c r="K1276">
        <v>2940</v>
      </c>
      <c r="L1276" s="139">
        <v>0</v>
      </c>
      <c r="M1276">
        <v>0</v>
      </c>
      <c r="N1276">
        <f t="shared" si="133"/>
        <v>2940</v>
      </c>
      <c r="O1276">
        <f t="shared" si="134"/>
        <v>20168.400000000001</v>
      </c>
      <c r="P1276" t="str">
        <f t="shared" si="135"/>
        <v>50074108530CME</v>
      </c>
      <c r="Q1276" t="str">
        <f t="shared" si="136"/>
        <v>54108530CME</v>
      </c>
      <c r="R1276" t="str">
        <f t="shared" si="137"/>
        <v>541085TDCME</v>
      </c>
      <c r="S1276" t="str">
        <f t="shared" si="138"/>
        <v>500741085TDCME</v>
      </c>
      <c r="T1276" t="str">
        <f t="shared" si="139"/>
        <v>0CME</v>
      </c>
    </row>
    <row r="1277" spans="3:20" x14ac:dyDescent="0.2">
      <c r="C1277">
        <v>5007</v>
      </c>
      <c r="D1277" t="s">
        <v>199</v>
      </c>
      <c r="E1277" t="s">
        <v>200</v>
      </c>
      <c r="F1277" t="s">
        <v>320</v>
      </c>
      <c r="G1277" s="1">
        <v>41085</v>
      </c>
      <c r="H1277" t="s">
        <v>204</v>
      </c>
      <c r="I1277">
        <v>34</v>
      </c>
      <c r="J1277">
        <v>6.86</v>
      </c>
      <c r="K1277">
        <v>100</v>
      </c>
      <c r="L1277" s="139">
        <v>0</v>
      </c>
      <c r="M1277">
        <v>0</v>
      </c>
      <c r="N1277">
        <f t="shared" si="133"/>
        <v>100</v>
      </c>
      <c r="O1277">
        <f t="shared" si="134"/>
        <v>686</v>
      </c>
      <c r="P1277" t="str">
        <f t="shared" si="135"/>
        <v>50074108530CME</v>
      </c>
      <c r="Q1277" t="str">
        <f t="shared" si="136"/>
        <v>54108530CME</v>
      </c>
      <c r="R1277" t="str">
        <f t="shared" si="137"/>
        <v>541085TDCME</v>
      </c>
      <c r="S1277" t="str">
        <f t="shared" si="138"/>
        <v>500741085TDCME</v>
      </c>
      <c r="T1277" t="str">
        <f t="shared" si="139"/>
        <v>0CME</v>
      </c>
    </row>
    <row r="1278" spans="3:20" x14ac:dyDescent="0.2">
      <c r="C1278">
        <v>5007</v>
      </c>
      <c r="D1278" t="s">
        <v>199</v>
      </c>
      <c r="E1278" t="s">
        <v>200</v>
      </c>
      <c r="F1278" t="s">
        <v>719</v>
      </c>
      <c r="G1278" s="1">
        <v>41085</v>
      </c>
      <c r="H1278" t="s">
        <v>202</v>
      </c>
      <c r="I1278">
        <v>34</v>
      </c>
      <c r="J1278">
        <v>6.97</v>
      </c>
      <c r="K1278">
        <v>0</v>
      </c>
      <c r="L1278" s="139">
        <v>153.27969999999999</v>
      </c>
      <c r="M1278">
        <v>0</v>
      </c>
      <c r="N1278">
        <f t="shared" si="133"/>
        <v>153.27969999999999</v>
      </c>
      <c r="O1278">
        <f t="shared" si="134"/>
        <v>1068.3595089999999</v>
      </c>
      <c r="P1278" t="str">
        <f t="shared" si="135"/>
        <v>50074108530VME</v>
      </c>
      <c r="Q1278" t="str">
        <f t="shared" si="136"/>
        <v>54108530VME</v>
      </c>
      <c r="R1278" t="str">
        <f t="shared" si="137"/>
        <v>541085TDVME</v>
      </c>
      <c r="S1278" t="str">
        <f t="shared" si="138"/>
        <v>500741085TDVME</v>
      </c>
      <c r="T1278" t="str">
        <f t="shared" si="139"/>
        <v>0VME</v>
      </c>
    </row>
    <row r="1279" spans="3:20" x14ac:dyDescent="0.2">
      <c r="C1279">
        <v>5007</v>
      </c>
      <c r="D1279" t="s">
        <v>199</v>
      </c>
      <c r="E1279" t="s">
        <v>200</v>
      </c>
      <c r="F1279" t="s">
        <v>297</v>
      </c>
      <c r="G1279" s="1">
        <v>41085</v>
      </c>
      <c r="H1279" t="s">
        <v>204</v>
      </c>
      <c r="I1279">
        <v>34</v>
      </c>
      <c r="J1279">
        <v>6.86</v>
      </c>
      <c r="K1279">
        <v>4250</v>
      </c>
      <c r="L1279" s="139">
        <v>0</v>
      </c>
      <c r="M1279">
        <v>0</v>
      </c>
      <c r="N1279">
        <f t="shared" si="133"/>
        <v>4250</v>
      </c>
      <c r="O1279">
        <f t="shared" si="134"/>
        <v>29155</v>
      </c>
      <c r="P1279" t="str">
        <f t="shared" si="135"/>
        <v>50074108530CME</v>
      </c>
      <c r="Q1279" t="str">
        <f t="shared" si="136"/>
        <v>54108530CME</v>
      </c>
      <c r="R1279" t="str">
        <f t="shared" si="137"/>
        <v>541085TDCME</v>
      </c>
      <c r="S1279" t="str">
        <f t="shared" si="138"/>
        <v>500741085TDCME</v>
      </c>
      <c r="T1279" t="str">
        <f t="shared" si="139"/>
        <v>0CME</v>
      </c>
    </row>
    <row r="1280" spans="3:20" x14ac:dyDescent="0.2">
      <c r="C1280">
        <v>5007</v>
      </c>
      <c r="D1280" t="s">
        <v>199</v>
      </c>
      <c r="E1280" t="s">
        <v>200</v>
      </c>
      <c r="F1280" t="s">
        <v>268</v>
      </c>
      <c r="G1280" s="1">
        <v>41085</v>
      </c>
      <c r="H1280" t="s">
        <v>202</v>
      </c>
      <c r="I1280">
        <v>34</v>
      </c>
      <c r="J1280">
        <v>6.97</v>
      </c>
      <c r="K1280">
        <v>0</v>
      </c>
      <c r="L1280" s="139">
        <v>5890</v>
      </c>
      <c r="M1280">
        <v>0</v>
      </c>
      <c r="N1280">
        <f t="shared" si="133"/>
        <v>5890</v>
      </c>
      <c r="O1280">
        <f t="shared" si="134"/>
        <v>41053.299999999996</v>
      </c>
      <c r="P1280" t="str">
        <f t="shared" si="135"/>
        <v>50074108530VME</v>
      </c>
      <c r="Q1280" t="str">
        <f t="shared" si="136"/>
        <v>54108530VME</v>
      </c>
      <c r="R1280" t="str">
        <f t="shared" si="137"/>
        <v>541085TDVME</v>
      </c>
      <c r="S1280" t="str">
        <f t="shared" si="138"/>
        <v>500741085TDVME</v>
      </c>
      <c r="T1280" t="str">
        <f t="shared" si="139"/>
        <v>0VME</v>
      </c>
    </row>
    <row r="1281" spans="3:20" x14ac:dyDescent="0.2">
      <c r="C1281">
        <v>5007</v>
      </c>
      <c r="D1281" t="s">
        <v>199</v>
      </c>
      <c r="E1281" t="s">
        <v>200</v>
      </c>
      <c r="F1281" t="s">
        <v>237</v>
      </c>
      <c r="G1281" s="1">
        <v>41085</v>
      </c>
      <c r="H1281" t="s">
        <v>204</v>
      </c>
      <c r="I1281">
        <v>34</v>
      </c>
      <c r="J1281">
        <v>6.86</v>
      </c>
      <c r="K1281">
        <v>6276</v>
      </c>
      <c r="L1281" s="139">
        <v>0</v>
      </c>
      <c r="M1281">
        <v>0</v>
      </c>
      <c r="N1281">
        <f t="shared" si="133"/>
        <v>6276</v>
      </c>
      <c r="O1281">
        <f t="shared" si="134"/>
        <v>43053.36</v>
      </c>
      <c r="P1281" t="str">
        <f t="shared" si="135"/>
        <v>50074108530CME</v>
      </c>
      <c r="Q1281" t="str">
        <f t="shared" si="136"/>
        <v>54108530CME</v>
      </c>
      <c r="R1281" t="str">
        <f t="shared" si="137"/>
        <v>541085TDCME</v>
      </c>
      <c r="S1281" t="str">
        <f t="shared" si="138"/>
        <v>500741085TDCME</v>
      </c>
      <c r="T1281" t="str">
        <f t="shared" si="139"/>
        <v>0CME</v>
      </c>
    </row>
    <row r="1282" spans="3:20" x14ac:dyDescent="0.2">
      <c r="C1282">
        <v>5007</v>
      </c>
      <c r="D1282" t="s">
        <v>199</v>
      </c>
      <c r="E1282" t="s">
        <v>200</v>
      </c>
      <c r="F1282" t="s">
        <v>352</v>
      </c>
      <c r="G1282" s="1">
        <v>41085</v>
      </c>
      <c r="H1282" t="s">
        <v>202</v>
      </c>
      <c r="I1282">
        <v>34</v>
      </c>
      <c r="J1282">
        <v>6.97</v>
      </c>
      <c r="K1282">
        <v>0</v>
      </c>
      <c r="L1282" s="139">
        <v>456.19940000000003</v>
      </c>
      <c r="M1282">
        <v>0</v>
      </c>
      <c r="N1282">
        <f t="shared" si="133"/>
        <v>456.19940000000003</v>
      </c>
      <c r="O1282">
        <f t="shared" si="134"/>
        <v>3179.7098180000003</v>
      </c>
      <c r="P1282" t="str">
        <f t="shared" si="135"/>
        <v>50074108530VME</v>
      </c>
      <c r="Q1282" t="str">
        <f t="shared" si="136"/>
        <v>54108530VME</v>
      </c>
      <c r="R1282" t="str">
        <f t="shared" si="137"/>
        <v>541085TDVME</v>
      </c>
      <c r="S1282" t="str">
        <f t="shared" si="138"/>
        <v>500741085TDVME</v>
      </c>
      <c r="T1282" t="str">
        <f t="shared" si="139"/>
        <v>0VME</v>
      </c>
    </row>
    <row r="1283" spans="3:20" x14ac:dyDescent="0.2">
      <c r="C1283">
        <v>5007</v>
      </c>
      <c r="D1283" t="s">
        <v>199</v>
      </c>
      <c r="E1283" t="s">
        <v>200</v>
      </c>
      <c r="F1283" t="s">
        <v>240</v>
      </c>
      <c r="G1283" s="1">
        <v>41085</v>
      </c>
      <c r="H1283" t="s">
        <v>204</v>
      </c>
      <c r="I1283">
        <v>34</v>
      </c>
      <c r="J1283">
        <v>6.86</v>
      </c>
      <c r="K1283">
        <v>324.5204</v>
      </c>
      <c r="L1283" s="139">
        <v>0</v>
      </c>
      <c r="M1283">
        <v>0</v>
      </c>
      <c r="N1283">
        <f t="shared" si="133"/>
        <v>324.5204</v>
      </c>
      <c r="O1283">
        <f t="shared" si="134"/>
        <v>2226.2099440000002</v>
      </c>
      <c r="P1283" t="str">
        <f t="shared" si="135"/>
        <v>50074108530CME</v>
      </c>
      <c r="Q1283" t="str">
        <f t="shared" si="136"/>
        <v>54108530CME</v>
      </c>
      <c r="R1283" t="str">
        <f t="shared" si="137"/>
        <v>541085TDCME</v>
      </c>
      <c r="S1283" t="str">
        <f t="shared" si="138"/>
        <v>500741085TDCME</v>
      </c>
      <c r="T1283" t="str">
        <f t="shared" si="139"/>
        <v>0CME</v>
      </c>
    </row>
    <row r="1284" spans="3:20" x14ac:dyDescent="0.2">
      <c r="C1284">
        <v>5007</v>
      </c>
      <c r="D1284" t="s">
        <v>199</v>
      </c>
      <c r="E1284" t="s">
        <v>200</v>
      </c>
      <c r="F1284" t="s">
        <v>395</v>
      </c>
      <c r="G1284" s="1">
        <v>41085</v>
      </c>
      <c r="H1284" t="s">
        <v>204</v>
      </c>
      <c r="I1284">
        <v>34</v>
      </c>
      <c r="J1284">
        <v>6.86</v>
      </c>
      <c r="K1284">
        <v>2480</v>
      </c>
      <c r="L1284" s="139">
        <v>0</v>
      </c>
      <c r="M1284">
        <v>0</v>
      </c>
      <c r="N1284">
        <f t="shared" si="133"/>
        <v>2480</v>
      </c>
      <c r="O1284">
        <f t="shared" si="134"/>
        <v>17012.8</v>
      </c>
      <c r="P1284" t="str">
        <f t="shared" si="135"/>
        <v>50074108530CME</v>
      </c>
      <c r="Q1284" t="str">
        <f t="shared" si="136"/>
        <v>54108530CME</v>
      </c>
      <c r="R1284" t="str">
        <f t="shared" si="137"/>
        <v>541085TDCME</v>
      </c>
      <c r="S1284" t="str">
        <f t="shared" si="138"/>
        <v>500741085TDCME</v>
      </c>
      <c r="T1284" t="str">
        <f t="shared" si="139"/>
        <v>0CME</v>
      </c>
    </row>
    <row r="1285" spans="3:20" x14ac:dyDescent="0.2">
      <c r="C1285">
        <v>5007</v>
      </c>
      <c r="D1285" t="s">
        <v>199</v>
      </c>
      <c r="E1285" t="s">
        <v>200</v>
      </c>
      <c r="F1285" t="s">
        <v>217</v>
      </c>
      <c r="G1285" s="1">
        <v>41085</v>
      </c>
      <c r="H1285" t="s">
        <v>204</v>
      </c>
      <c r="I1285">
        <v>34</v>
      </c>
      <c r="J1285">
        <v>6.86</v>
      </c>
      <c r="K1285">
        <v>1190</v>
      </c>
      <c r="L1285" s="139">
        <v>0</v>
      </c>
      <c r="M1285">
        <v>0</v>
      </c>
      <c r="N1285">
        <f t="shared" si="133"/>
        <v>1190</v>
      </c>
      <c r="O1285">
        <f t="shared" si="134"/>
        <v>8163.4000000000005</v>
      </c>
      <c r="P1285" t="str">
        <f t="shared" si="135"/>
        <v>50074108530CME</v>
      </c>
      <c r="Q1285" t="str">
        <f t="shared" si="136"/>
        <v>54108530CME</v>
      </c>
      <c r="R1285" t="str">
        <f t="shared" si="137"/>
        <v>541085TDCME</v>
      </c>
      <c r="S1285" t="str">
        <f t="shared" si="138"/>
        <v>500741085TDCME</v>
      </c>
      <c r="T1285" t="str">
        <f t="shared" si="139"/>
        <v>0CME</v>
      </c>
    </row>
    <row r="1286" spans="3:20" x14ac:dyDescent="0.2">
      <c r="C1286">
        <v>5007</v>
      </c>
      <c r="D1286" t="s">
        <v>199</v>
      </c>
      <c r="E1286" t="s">
        <v>200</v>
      </c>
      <c r="F1286" t="s">
        <v>351</v>
      </c>
      <c r="G1286" s="1">
        <v>41085</v>
      </c>
      <c r="H1286" t="s">
        <v>202</v>
      </c>
      <c r="I1286">
        <v>34</v>
      </c>
      <c r="J1286">
        <v>6.97</v>
      </c>
      <c r="K1286">
        <v>0</v>
      </c>
      <c r="L1286" s="139">
        <v>870.4203</v>
      </c>
      <c r="M1286">
        <v>0</v>
      </c>
      <c r="N1286">
        <f t="shared" si="133"/>
        <v>870.4203</v>
      </c>
      <c r="O1286">
        <f t="shared" si="134"/>
        <v>6066.8294909999995</v>
      </c>
      <c r="P1286" t="str">
        <f t="shared" si="135"/>
        <v>50074108530VME</v>
      </c>
      <c r="Q1286" t="str">
        <f t="shared" si="136"/>
        <v>54108530VME</v>
      </c>
      <c r="R1286" t="str">
        <f t="shared" si="137"/>
        <v>541085TDVME</v>
      </c>
      <c r="S1286" t="str">
        <f t="shared" si="138"/>
        <v>500741085TDVME</v>
      </c>
      <c r="T1286" t="str">
        <f t="shared" si="139"/>
        <v>0VME</v>
      </c>
    </row>
    <row r="1287" spans="3:20" x14ac:dyDescent="0.2">
      <c r="C1287">
        <v>5007</v>
      </c>
      <c r="D1287" t="s">
        <v>199</v>
      </c>
      <c r="E1287" t="s">
        <v>200</v>
      </c>
      <c r="F1287" t="s">
        <v>323</v>
      </c>
      <c r="G1287" s="1">
        <v>41085</v>
      </c>
      <c r="H1287" t="s">
        <v>204</v>
      </c>
      <c r="I1287">
        <v>34</v>
      </c>
      <c r="J1287">
        <v>6.86</v>
      </c>
      <c r="K1287">
        <v>1100.5</v>
      </c>
      <c r="L1287" s="139">
        <v>0</v>
      </c>
      <c r="M1287">
        <v>0</v>
      </c>
      <c r="N1287">
        <f t="shared" si="133"/>
        <v>1100.5</v>
      </c>
      <c r="O1287">
        <f t="shared" si="134"/>
        <v>7549.43</v>
      </c>
      <c r="P1287" t="str">
        <f t="shared" si="135"/>
        <v>50074108530CME</v>
      </c>
      <c r="Q1287" t="str">
        <f t="shared" si="136"/>
        <v>54108530CME</v>
      </c>
      <c r="R1287" t="str">
        <f t="shared" si="137"/>
        <v>541085TDCME</v>
      </c>
      <c r="S1287" t="str">
        <f t="shared" si="138"/>
        <v>500741085TDCME</v>
      </c>
      <c r="T1287" t="str">
        <f t="shared" si="139"/>
        <v>0CME</v>
      </c>
    </row>
    <row r="1288" spans="3:20" x14ac:dyDescent="0.2">
      <c r="C1288">
        <v>5007</v>
      </c>
      <c r="D1288" t="s">
        <v>199</v>
      </c>
      <c r="E1288" t="s">
        <v>200</v>
      </c>
      <c r="F1288" t="s">
        <v>260</v>
      </c>
      <c r="G1288" s="1">
        <v>41085</v>
      </c>
      <c r="H1288" t="s">
        <v>202</v>
      </c>
      <c r="I1288">
        <v>34</v>
      </c>
      <c r="J1288">
        <v>6.97</v>
      </c>
      <c r="K1288">
        <v>0</v>
      </c>
      <c r="L1288" s="139">
        <v>570.61969999999997</v>
      </c>
      <c r="M1288">
        <v>0</v>
      </c>
      <c r="N1288">
        <f t="shared" ref="N1288:N1302" si="140">+L1288+K1288</f>
        <v>570.61969999999997</v>
      </c>
      <c r="O1288">
        <f t="shared" ref="O1288:O1302" si="141">+N1288*J1288</f>
        <v>3977.2193089999996</v>
      </c>
      <c r="P1288" t="str">
        <f t="shared" ref="P1288:P1302" si="142">+C1288&amp;G1288&amp;E1288&amp;H1288</f>
        <v>50074108530VME</v>
      </c>
      <c r="Q1288" t="str">
        <f t="shared" ref="Q1288:Q1302" si="143">IF(C1288=10001,"4"&amp;G1288&amp;E1288&amp;H1288,LEFT(C1288,1)&amp;G1288&amp;E1288&amp;H1288)</f>
        <v>54108530VME</v>
      </c>
      <c r="R1288" t="str">
        <f t="shared" ref="R1288:R1302" si="144">+LEFT(C1288,1)&amp;G1288&amp;IF(OR(E1288="30",E1288="31",E1288="32"),"TD","")&amp;H1288</f>
        <v>541085TDVME</v>
      </c>
      <c r="S1288" t="str">
        <f t="shared" ref="S1288:S1302" si="145">C1288&amp;G1288&amp;IF(OR(E1288="30",E1288="31",E1288="32"),"TD","")&amp;H1288</f>
        <v>500741085TDVME</v>
      </c>
      <c r="T1288" t="str">
        <f t="shared" ref="T1288:T1302" si="146">M1288&amp;H1288</f>
        <v>0VME</v>
      </c>
    </row>
    <row r="1289" spans="3:20" x14ac:dyDescent="0.2">
      <c r="C1289">
        <v>5007</v>
      </c>
      <c r="D1289" t="s">
        <v>199</v>
      </c>
      <c r="E1289" t="s">
        <v>200</v>
      </c>
      <c r="F1289" t="s">
        <v>396</v>
      </c>
      <c r="G1289" s="1">
        <v>41085</v>
      </c>
      <c r="H1289" t="s">
        <v>204</v>
      </c>
      <c r="I1289">
        <v>34</v>
      </c>
      <c r="J1289">
        <v>6.86</v>
      </c>
      <c r="K1289">
        <v>1800</v>
      </c>
      <c r="L1289" s="139">
        <v>0</v>
      </c>
      <c r="M1289">
        <v>0</v>
      </c>
      <c r="N1289">
        <f t="shared" si="140"/>
        <v>1800</v>
      </c>
      <c r="O1289">
        <f t="shared" si="141"/>
        <v>12348</v>
      </c>
      <c r="P1289" t="str">
        <f t="shared" si="142"/>
        <v>50074108530CME</v>
      </c>
      <c r="Q1289" t="str">
        <f t="shared" si="143"/>
        <v>54108530CME</v>
      </c>
      <c r="R1289" t="str">
        <f t="shared" si="144"/>
        <v>541085TDCME</v>
      </c>
      <c r="S1289" t="str">
        <f t="shared" si="145"/>
        <v>500741085TDCME</v>
      </c>
      <c r="T1289" t="str">
        <f t="shared" si="146"/>
        <v>0CME</v>
      </c>
    </row>
    <row r="1290" spans="3:20" x14ac:dyDescent="0.2">
      <c r="C1290">
        <v>5007</v>
      </c>
      <c r="D1290" t="s">
        <v>199</v>
      </c>
      <c r="E1290" t="s">
        <v>200</v>
      </c>
      <c r="F1290" t="s">
        <v>200</v>
      </c>
      <c r="G1290" s="1">
        <v>41085</v>
      </c>
      <c r="H1290" t="s">
        <v>204</v>
      </c>
      <c r="I1290">
        <v>34</v>
      </c>
      <c r="J1290">
        <v>6.86</v>
      </c>
      <c r="K1290">
        <v>1337.32</v>
      </c>
      <c r="L1290" s="139">
        <v>0</v>
      </c>
      <c r="M1290">
        <v>0</v>
      </c>
      <c r="N1290">
        <f t="shared" si="140"/>
        <v>1337.32</v>
      </c>
      <c r="O1290">
        <f t="shared" si="141"/>
        <v>9174.0151999999998</v>
      </c>
      <c r="P1290" t="str">
        <f t="shared" si="142"/>
        <v>50074108530CME</v>
      </c>
      <c r="Q1290" t="str">
        <f t="shared" si="143"/>
        <v>54108530CME</v>
      </c>
      <c r="R1290" t="str">
        <f t="shared" si="144"/>
        <v>541085TDCME</v>
      </c>
      <c r="S1290" t="str">
        <f t="shared" si="145"/>
        <v>500741085TDCME</v>
      </c>
      <c r="T1290" t="str">
        <f t="shared" si="146"/>
        <v>0CME</v>
      </c>
    </row>
    <row r="1291" spans="3:20" x14ac:dyDescent="0.2">
      <c r="C1291">
        <v>5008</v>
      </c>
      <c r="D1291" t="s">
        <v>199</v>
      </c>
      <c r="E1291" t="s">
        <v>200</v>
      </c>
      <c r="F1291" t="s">
        <v>755</v>
      </c>
      <c r="G1291" s="1">
        <v>41085</v>
      </c>
      <c r="H1291" t="s">
        <v>204</v>
      </c>
      <c r="I1291">
        <v>34</v>
      </c>
      <c r="J1291">
        <v>6.85</v>
      </c>
      <c r="K1291">
        <v>910</v>
      </c>
      <c r="L1291" s="139">
        <v>0</v>
      </c>
      <c r="M1291">
        <v>0</v>
      </c>
      <c r="N1291">
        <f t="shared" si="140"/>
        <v>910</v>
      </c>
      <c r="O1291">
        <f t="shared" si="141"/>
        <v>6233.5</v>
      </c>
      <c r="P1291" t="str">
        <f t="shared" si="142"/>
        <v>50084108530CME</v>
      </c>
      <c r="Q1291" t="str">
        <f t="shared" si="143"/>
        <v>54108530CME</v>
      </c>
      <c r="R1291" t="str">
        <f t="shared" si="144"/>
        <v>541085TDCME</v>
      </c>
      <c r="S1291" t="str">
        <f t="shared" si="145"/>
        <v>500841085TDCME</v>
      </c>
      <c r="T1291" t="str">
        <f t="shared" si="146"/>
        <v>0CME</v>
      </c>
    </row>
    <row r="1292" spans="3:20" x14ac:dyDescent="0.2">
      <c r="C1292">
        <v>5008</v>
      </c>
      <c r="D1292" t="s">
        <v>199</v>
      </c>
      <c r="E1292" t="s">
        <v>200</v>
      </c>
      <c r="F1292" t="s">
        <v>756</v>
      </c>
      <c r="G1292" s="1">
        <v>41085</v>
      </c>
      <c r="H1292" t="s">
        <v>202</v>
      </c>
      <c r="I1292">
        <v>34</v>
      </c>
      <c r="J1292">
        <v>6.97</v>
      </c>
      <c r="K1292">
        <v>0</v>
      </c>
      <c r="L1292" s="139">
        <v>10715.22</v>
      </c>
      <c r="M1292">
        <v>0</v>
      </c>
      <c r="N1292">
        <f t="shared" si="140"/>
        <v>10715.22</v>
      </c>
      <c r="O1292">
        <f t="shared" si="141"/>
        <v>74685.083399999989</v>
      </c>
      <c r="P1292" t="str">
        <f t="shared" si="142"/>
        <v>50084108530VME</v>
      </c>
      <c r="Q1292" t="str">
        <f t="shared" si="143"/>
        <v>54108530VME</v>
      </c>
      <c r="R1292" t="str">
        <f t="shared" si="144"/>
        <v>541085TDVME</v>
      </c>
      <c r="S1292" t="str">
        <f t="shared" si="145"/>
        <v>500841085TDVME</v>
      </c>
      <c r="T1292" t="str">
        <f t="shared" si="146"/>
        <v>0VME</v>
      </c>
    </row>
    <row r="1293" spans="3:20" x14ac:dyDescent="0.2">
      <c r="C1293">
        <v>5008</v>
      </c>
      <c r="D1293" t="s">
        <v>199</v>
      </c>
      <c r="E1293" t="s">
        <v>200</v>
      </c>
      <c r="F1293" t="s">
        <v>626</v>
      </c>
      <c r="G1293" s="1">
        <v>41085</v>
      </c>
      <c r="H1293" t="s">
        <v>204</v>
      </c>
      <c r="I1293">
        <v>34</v>
      </c>
      <c r="J1293">
        <v>6.85</v>
      </c>
      <c r="K1293">
        <v>11478.66</v>
      </c>
      <c r="L1293" s="139">
        <v>0</v>
      </c>
      <c r="M1293">
        <v>0</v>
      </c>
      <c r="N1293">
        <f t="shared" si="140"/>
        <v>11478.66</v>
      </c>
      <c r="O1293">
        <f t="shared" si="141"/>
        <v>78628.820999999996</v>
      </c>
      <c r="P1293" t="str">
        <f t="shared" si="142"/>
        <v>50084108530CME</v>
      </c>
      <c r="Q1293" t="str">
        <f t="shared" si="143"/>
        <v>54108530CME</v>
      </c>
      <c r="R1293" t="str">
        <f t="shared" si="144"/>
        <v>541085TDCME</v>
      </c>
      <c r="S1293" t="str">
        <f t="shared" si="145"/>
        <v>500841085TDCME</v>
      </c>
      <c r="T1293" t="str">
        <f t="shared" si="146"/>
        <v>0CME</v>
      </c>
    </row>
    <row r="1294" spans="3:20" x14ac:dyDescent="0.2">
      <c r="C1294">
        <v>5008</v>
      </c>
      <c r="D1294" t="s">
        <v>199</v>
      </c>
      <c r="E1294" t="s">
        <v>200</v>
      </c>
      <c r="F1294" t="s">
        <v>627</v>
      </c>
      <c r="G1294" s="1">
        <v>41085</v>
      </c>
      <c r="H1294" t="s">
        <v>202</v>
      </c>
      <c r="I1294">
        <v>34</v>
      </c>
      <c r="J1294">
        <v>6.97</v>
      </c>
      <c r="K1294">
        <v>0</v>
      </c>
      <c r="L1294" s="139">
        <v>3924.36</v>
      </c>
      <c r="M1294">
        <v>0</v>
      </c>
      <c r="N1294">
        <f t="shared" si="140"/>
        <v>3924.36</v>
      </c>
      <c r="O1294">
        <f t="shared" si="141"/>
        <v>27352.789199999999</v>
      </c>
      <c r="P1294" t="str">
        <f t="shared" si="142"/>
        <v>50084108530VME</v>
      </c>
      <c r="Q1294" t="str">
        <f t="shared" si="143"/>
        <v>54108530VME</v>
      </c>
      <c r="R1294" t="str">
        <f t="shared" si="144"/>
        <v>541085TDVME</v>
      </c>
      <c r="S1294" t="str">
        <f t="shared" si="145"/>
        <v>500841085TDVME</v>
      </c>
      <c r="T1294" t="str">
        <f t="shared" si="146"/>
        <v>0VME</v>
      </c>
    </row>
    <row r="1295" spans="3:20" x14ac:dyDescent="0.2">
      <c r="C1295">
        <v>5008</v>
      </c>
      <c r="D1295" t="s">
        <v>199</v>
      </c>
      <c r="E1295" t="s">
        <v>226</v>
      </c>
      <c r="F1295" t="s">
        <v>707</v>
      </c>
      <c r="G1295" s="1">
        <v>41085</v>
      </c>
      <c r="H1295" t="s">
        <v>204</v>
      </c>
      <c r="I1295">
        <v>34</v>
      </c>
      <c r="J1295">
        <v>6.93</v>
      </c>
      <c r="K1295">
        <v>758.59</v>
      </c>
      <c r="L1295" s="139">
        <v>0</v>
      </c>
      <c r="M1295">
        <v>0</v>
      </c>
      <c r="N1295">
        <f t="shared" si="140"/>
        <v>758.59</v>
      </c>
      <c r="O1295">
        <f t="shared" si="141"/>
        <v>5257.0286999999998</v>
      </c>
      <c r="P1295" t="str">
        <f t="shared" si="142"/>
        <v>50084108531CME</v>
      </c>
      <c r="Q1295" t="str">
        <f t="shared" si="143"/>
        <v>54108531CME</v>
      </c>
      <c r="R1295" t="str">
        <f t="shared" si="144"/>
        <v>541085TDCME</v>
      </c>
      <c r="S1295" t="str">
        <f t="shared" si="145"/>
        <v>500841085TDCME</v>
      </c>
      <c r="T1295" t="str">
        <f t="shared" si="146"/>
        <v>0CME</v>
      </c>
    </row>
    <row r="1296" spans="3:20" x14ac:dyDescent="0.2">
      <c r="C1296">
        <v>5008</v>
      </c>
      <c r="D1296" t="s">
        <v>199</v>
      </c>
      <c r="E1296" t="s">
        <v>226</v>
      </c>
      <c r="F1296" t="s">
        <v>708</v>
      </c>
      <c r="G1296" s="1">
        <v>41085</v>
      </c>
      <c r="H1296" t="s">
        <v>204</v>
      </c>
      <c r="I1296">
        <v>34</v>
      </c>
      <c r="J1296">
        <v>6.9249999999999998</v>
      </c>
      <c r="K1296">
        <v>40000</v>
      </c>
      <c r="L1296" s="139">
        <v>0</v>
      </c>
      <c r="M1296">
        <v>0</v>
      </c>
      <c r="N1296">
        <f t="shared" si="140"/>
        <v>40000</v>
      </c>
      <c r="O1296">
        <f t="shared" si="141"/>
        <v>277000</v>
      </c>
      <c r="P1296" t="str">
        <f t="shared" si="142"/>
        <v>50084108531CME</v>
      </c>
      <c r="Q1296" t="str">
        <f t="shared" si="143"/>
        <v>54108531CME</v>
      </c>
      <c r="R1296" t="str">
        <f t="shared" si="144"/>
        <v>541085TDCME</v>
      </c>
      <c r="S1296" t="str">
        <f t="shared" si="145"/>
        <v>500841085TDCME</v>
      </c>
      <c r="T1296" t="str">
        <f t="shared" si="146"/>
        <v>0CME</v>
      </c>
    </row>
    <row r="1297" spans="3:20" x14ac:dyDescent="0.2">
      <c r="C1297">
        <v>5008</v>
      </c>
      <c r="D1297" t="s">
        <v>199</v>
      </c>
      <c r="E1297" t="s">
        <v>200</v>
      </c>
      <c r="F1297" t="s">
        <v>628</v>
      </c>
      <c r="G1297" s="1">
        <v>41085</v>
      </c>
      <c r="H1297" t="s">
        <v>204</v>
      </c>
      <c r="I1297">
        <v>34</v>
      </c>
      <c r="J1297">
        <v>6.85</v>
      </c>
      <c r="K1297">
        <v>3481.49</v>
      </c>
      <c r="L1297" s="139">
        <v>0</v>
      </c>
      <c r="M1297">
        <v>0</v>
      </c>
      <c r="N1297">
        <f t="shared" si="140"/>
        <v>3481.49</v>
      </c>
      <c r="O1297">
        <f t="shared" si="141"/>
        <v>23848.206499999997</v>
      </c>
      <c r="P1297" t="str">
        <f t="shared" si="142"/>
        <v>50084108530CME</v>
      </c>
      <c r="Q1297" t="str">
        <f t="shared" si="143"/>
        <v>54108530CME</v>
      </c>
      <c r="R1297" t="str">
        <f t="shared" si="144"/>
        <v>541085TDCME</v>
      </c>
      <c r="S1297" t="str">
        <f t="shared" si="145"/>
        <v>500841085TDCME</v>
      </c>
      <c r="T1297" t="str">
        <f t="shared" si="146"/>
        <v>0CME</v>
      </c>
    </row>
    <row r="1298" spans="3:20" x14ac:dyDescent="0.2">
      <c r="C1298">
        <v>5008</v>
      </c>
      <c r="D1298" t="s">
        <v>199</v>
      </c>
      <c r="E1298" t="s">
        <v>200</v>
      </c>
      <c r="F1298" t="s">
        <v>629</v>
      </c>
      <c r="G1298" s="1">
        <v>41085</v>
      </c>
      <c r="H1298" t="s">
        <v>202</v>
      </c>
      <c r="I1298">
        <v>34</v>
      </c>
      <c r="J1298">
        <v>6.97</v>
      </c>
      <c r="K1298">
        <v>0</v>
      </c>
      <c r="L1298" s="139">
        <v>1070.55</v>
      </c>
      <c r="M1298">
        <v>0</v>
      </c>
      <c r="N1298">
        <f t="shared" si="140"/>
        <v>1070.55</v>
      </c>
      <c r="O1298">
        <f t="shared" si="141"/>
        <v>7461.7334999999994</v>
      </c>
      <c r="P1298" t="str">
        <f t="shared" si="142"/>
        <v>50084108530VME</v>
      </c>
      <c r="Q1298" t="str">
        <f t="shared" si="143"/>
        <v>54108530VME</v>
      </c>
      <c r="R1298" t="str">
        <f t="shared" si="144"/>
        <v>541085TDVME</v>
      </c>
      <c r="S1298" t="str">
        <f t="shared" si="145"/>
        <v>500841085TDVME</v>
      </c>
      <c r="T1298" t="str">
        <f t="shared" si="146"/>
        <v>0VME</v>
      </c>
    </row>
    <row r="1299" spans="3:20" x14ac:dyDescent="0.2">
      <c r="C1299">
        <v>5008</v>
      </c>
      <c r="D1299" t="s">
        <v>199</v>
      </c>
      <c r="E1299" t="s">
        <v>200</v>
      </c>
      <c r="F1299" t="s">
        <v>712</v>
      </c>
      <c r="G1299" s="1">
        <v>41085</v>
      </c>
      <c r="H1299" t="s">
        <v>204</v>
      </c>
      <c r="I1299">
        <v>34</v>
      </c>
      <c r="J1299">
        <v>6.85</v>
      </c>
      <c r="K1299">
        <v>204.83</v>
      </c>
      <c r="L1299" s="139">
        <v>0</v>
      </c>
      <c r="M1299">
        <v>0</v>
      </c>
      <c r="N1299">
        <f t="shared" si="140"/>
        <v>204.83</v>
      </c>
      <c r="O1299">
        <f t="shared" si="141"/>
        <v>1403.0854999999999</v>
      </c>
      <c r="P1299" t="str">
        <f t="shared" si="142"/>
        <v>50084108530CME</v>
      </c>
      <c r="Q1299" t="str">
        <f t="shared" si="143"/>
        <v>54108530CME</v>
      </c>
      <c r="R1299" t="str">
        <f t="shared" si="144"/>
        <v>541085TDCME</v>
      </c>
      <c r="S1299" t="str">
        <f t="shared" si="145"/>
        <v>500841085TDCME</v>
      </c>
      <c r="T1299" t="str">
        <f t="shared" si="146"/>
        <v>0CME</v>
      </c>
    </row>
    <row r="1300" spans="3:20" x14ac:dyDescent="0.2">
      <c r="C1300">
        <v>5008</v>
      </c>
      <c r="D1300" t="s">
        <v>199</v>
      </c>
      <c r="E1300" t="s">
        <v>200</v>
      </c>
      <c r="F1300" t="s">
        <v>713</v>
      </c>
      <c r="G1300" s="1">
        <v>41085</v>
      </c>
      <c r="H1300" t="s">
        <v>202</v>
      </c>
      <c r="I1300">
        <v>34</v>
      </c>
      <c r="J1300">
        <v>6.97</v>
      </c>
      <c r="K1300">
        <v>0</v>
      </c>
      <c r="L1300" s="139">
        <v>1000.36</v>
      </c>
      <c r="M1300">
        <v>0</v>
      </c>
      <c r="N1300">
        <f t="shared" si="140"/>
        <v>1000.36</v>
      </c>
      <c r="O1300">
        <f t="shared" si="141"/>
        <v>6972.5091999999995</v>
      </c>
      <c r="P1300" t="str">
        <f t="shared" si="142"/>
        <v>50084108530VME</v>
      </c>
      <c r="Q1300" t="str">
        <f t="shared" si="143"/>
        <v>54108530VME</v>
      </c>
      <c r="R1300" t="str">
        <f t="shared" si="144"/>
        <v>541085TDVME</v>
      </c>
      <c r="S1300" t="str">
        <f t="shared" si="145"/>
        <v>500841085TDVME</v>
      </c>
      <c r="T1300" t="str">
        <f t="shared" si="146"/>
        <v>0VME</v>
      </c>
    </row>
    <row r="1301" spans="3:20" x14ac:dyDescent="0.2">
      <c r="C1301">
        <v>5008</v>
      </c>
      <c r="D1301" t="s">
        <v>199</v>
      </c>
      <c r="E1301" t="s">
        <v>200</v>
      </c>
      <c r="F1301" t="s">
        <v>631</v>
      </c>
      <c r="G1301" s="1">
        <v>41085</v>
      </c>
      <c r="H1301" t="s">
        <v>204</v>
      </c>
      <c r="I1301">
        <v>34</v>
      </c>
      <c r="J1301">
        <v>6.85</v>
      </c>
      <c r="K1301">
        <v>5082.01</v>
      </c>
      <c r="L1301" s="139">
        <v>0</v>
      </c>
      <c r="M1301">
        <v>0</v>
      </c>
      <c r="N1301">
        <f t="shared" si="140"/>
        <v>5082.01</v>
      </c>
      <c r="O1301">
        <f t="shared" si="141"/>
        <v>34811.768499999998</v>
      </c>
      <c r="P1301" t="str">
        <f t="shared" si="142"/>
        <v>50084108530CME</v>
      </c>
      <c r="Q1301" t="str">
        <f t="shared" si="143"/>
        <v>54108530CME</v>
      </c>
      <c r="R1301" t="str">
        <f t="shared" si="144"/>
        <v>541085TDCME</v>
      </c>
      <c r="S1301" t="str">
        <f t="shared" si="145"/>
        <v>500841085TDCME</v>
      </c>
      <c r="T1301" t="str">
        <f t="shared" si="146"/>
        <v>0CME</v>
      </c>
    </row>
    <row r="1302" spans="3:20" x14ac:dyDescent="0.2">
      <c r="C1302">
        <v>5008</v>
      </c>
      <c r="D1302" t="s">
        <v>199</v>
      </c>
      <c r="E1302" t="s">
        <v>200</v>
      </c>
      <c r="F1302" t="s">
        <v>632</v>
      </c>
      <c r="G1302" s="1">
        <v>41085</v>
      </c>
      <c r="H1302" t="s">
        <v>202</v>
      </c>
      <c r="I1302">
        <v>34</v>
      </c>
      <c r="J1302">
        <v>6.97</v>
      </c>
      <c r="K1302">
        <v>0</v>
      </c>
      <c r="L1302" s="139">
        <v>36294.949999999997</v>
      </c>
      <c r="M1302">
        <v>0</v>
      </c>
      <c r="N1302">
        <f t="shared" si="140"/>
        <v>36294.949999999997</v>
      </c>
      <c r="O1302">
        <f t="shared" si="141"/>
        <v>252975.80149999997</v>
      </c>
      <c r="P1302" t="str">
        <f t="shared" si="142"/>
        <v>50084108530VME</v>
      </c>
      <c r="Q1302" t="str">
        <f t="shared" si="143"/>
        <v>54108530VME</v>
      </c>
      <c r="R1302" t="str">
        <f t="shared" si="144"/>
        <v>541085TDVME</v>
      </c>
      <c r="S1302" t="str">
        <f t="shared" si="145"/>
        <v>500841085TDVME</v>
      </c>
      <c r="T1302" t="str">
        <f t="shared" si="146"/>
        <v>0VME</v>
      </c>
    </row>
    <row r="1303" spans="3:20" x14ac:dyDescent="0.2">
      <c r="K1303" s="154"/>
      <c r="N1303"/>
    </row>
    <row r="1304" spans="3:20" x14ac:dyDescent="0.2">
      <c r="K1304" s="154"/>
      <c r="N1304"/>
    </row>
    <row r="1305" spans="3:20" x14ac:dyDescent="0.2">
      <c r="K1305" s="139"/>
      <c r="L1305" s="139"/>
      <c r="N1305" s="36"/>
    </row>
    <row r="1306" spans="3:20" x14ac:dyDescent="0.2">
      <c r="K1306" s="154"/>
      <c r="N1306"/>
      <c r="O1306" s="125"/>
    </row>
    <row r="1307" spans="3:20" x14ac:dyDescent="0.2">
      <c r="J1307" s="139"/>
      <c r="K1307" s="154"/>
    </row>
    <row r="1308" spans="3:20" x14ac:dyDescent="0.2">
      <c r="J1308" s="139"/>
      <c r="K1308" s="154"/>
      <c r="N1308"/>
    </row>
    <row r="1309" spans="3:20" x14ac:dyDescent="0.2">
      <c r="J1309" s="139"/>
      <c r="K1309" s="154"/>
      <c r="N1309"/>
    </row>
    <row r="1310" spans="3:20" x14ac:dyDescent="0.2">
      <c r="J1310" s="139"/>
      <c r="K1310" s="154"/>
      <c r="N1310"/>
    </row>
    <row r="1311" spans="3:20" x14ac:dyDescent="0.2">
      <c r="J1311" s="139"/>
      <c r="K1311" s="154"/>
      <c r="N1311"/>
    </row>
    <row r="1312" spans="3:20" x14ac:dyDescent="0.2">
      <c r="J1312" s="139"/>
      <c r="K1312" s="154"/>
      <c r="N1312"/>
    </row>
    <row r="1313" spans="2:14" x14ac:dyDescent="0.2">
      <c r="J1313" s="139"/>
      <c r="K1313" s="154"/>
      <c r="N1313"/>
    </row>
    <row r="1314" spans="2:14" x14ac:dyDescent="0.2">
      <c r="J1314" s="139"/>
      <c r="K1314" s="154"/>
    </row>
    <row r="1315" spans="2:14" x14ac:dyDescent="0.2">
      <c r="J1315" s="139"/>
      <c r="K1315" s="154"/>
      <c r="M1315" s="139"/>
    </row>
    <row r="1316" spans="2:14" x14ac:dyDescent="0.2">
      <c r="J1316" s="139"/>
      <c r="K1316" s="154"/>
    </row>
    <row r="1317" spans="2:14" x14ac:dyDescent="0.2">
      <c r="B1317" t="s">
        <v>196</v>
      </c>
      <c r="J1317" s="139"/>
      <c r="K1317" s="154"/>
    </row>
    <row r="1318" spans="2:14" x14ac:dyDescent="0.2">
      <c r="J1318" s="139"/>
      <c r="K1318" s="154"/>
    </row>
    <row r="1319" spans="2:14" x14ac:dyDescent="0.2">
      <c r="J1319" s="139"/>
      <c r="K1319" s="154"/>
    </row>
    <row r="1320" spans="2:14" x14ac:dyDescent="0.2">
      <c r="J1320" s="139"/>
      <c r="K1320" s="154"/>
    </row>
    <row r="1321" spans="2:14" x14ac:dyDescent="0.2">
      <c r="J1321" s="139"/>
      <c r="K1321" s="154"/>
    </row>
    <row r="1322" spans="2:14" x14ac:dyDescent="0.2">
      <c r="J1322" s="139"/>
      <c r="K1322" s="154"/>
    </row>
    <row r="1323" spans="2:14" x14ac:dyDescent="0.2">
      <c r="J1323" s="139"/>
      <c r="K1323" s="154"/>
    </row>
    <row r="1324" spans="2:14" x14ac:dyDescent="0.2">
      <c r="J1324" s="139"/>
      <c r="K1324" s="154"/>
    </row>
    <row r="1325" spans="2:14" x14ac:dyDescent="0.2">
      <c r="J1325" s="139"/>
      <c r="K1325" s="154"/>
    </row>
    <row r="1326" spans="2:14" x14ac:dyDescent="0.2">
      <c r="J1326" s="139"/>
      <c r="K1326" s="154"/>
    </row>
    <row r="1327" spans="2:14" x14ac:dyDescent="0.2">
      <c r="J1327" s="139"/>
      <c r="K1327" s="154"/>
    </row>
    <row r="1328" spans="2:14" x14ac:dyDescent="0.2">
      <c r="J1328" s="139"/>
      <c r="K1328" s="154"/>
    </row>
    <row r="1329" spans="10:11" x14ac:dyDescent="0.2">
      <c r="J1329" s="139"/>
      <c r="K1329" s="154"/>
    </row>
    <row r="1330" spans="10:11" x14ac:dyDescent="0.2">
      <c r="J1330" s="139"/>
      <c r="K1330" s="154"/>
    </row>
    <row r="1331" spans="10:11" x14ac:dyDescent="0.2">
      <c r="J1331" s="139"/>
      <c r="K1331" s="154"/>
    </row>
    <row r="1332" spans="10:11" x14ac:dyDescent="0.2">
      <c r="J1332" s="139"/>
      <c r="K1332" s="154"/>
    </row>
    <row r="1333" spans="10:11" x14ac:dyDescent="0.2">
      <c r="J1333" s="139"/>
      <c r="K1333" s="154"/>
    </row>
    <row r="1334" spans="10:11" x14ac:dyDescent="0.2">
      <c r="J1334" s="139"/>
      <c r="K1334" s="154"/>
    </row>
    <row r="1335" spans="10:11" x14ac:dyDescent="0.2">
      <c r="J1335" s="139"/>
      <c r="K1335" s="154"/>
    </row>
    <row r="1336" spans="10:11" x14ac:dyDescent="0.2">
      <c r="J1336" s="139"/>
      <c r="K1336" s="154"/>
    </row>
    <row r="1337" spans="10:11" x14ac:dyDescent="0.2">
      <c r="J1337" s="139"/>
      <c r="K1337" s="154"/>
    </row>
    <row r="1338" spans="10:11" x14ac:dyDescent="0.2">
      <c r="J1338" s="139"/>
      <c r="K1338" s="154"/>
    </row>
    <row r="1339" spans="10:11" x14ac:dyDescent="0.2">
      <c r="J1339" s="139"/>
      <c r="K1339" s="154"/>
    </row>
    <row r="1340" spans="10:11" x14ac:dyDescent="0.2">
      <c r="J1340" s="139"/>
      <c r="K1340" s="154"/>
    </row>
    <row r="1341" spans="10:11" x14ac:dyDescent="0.2">
      <c r="J1341" s="139"/>
      <c r="K1341" s="154"/>
    </row>
    <row r="1342" spans="10:11" x14ac:dyDescent="0.2">
      <c r="K1342" s="154"/>
    </row>
    <row r="1343" spans="10:11" x14ac:dyDescent="0.2">
      <c r="K1343" s="154"/>
    </row>
    <row r="1344" spans="10:11" x14ac:dyDescent="0.2">
      <c r="K1344" s="154"/>
    </row>
    <row r="1345" spans="11:11" x14ac:dyDescent="0.2">
      <c r="K1345" s="154"/>
    </row>
    <row r="1346" spans="11:11" x14ac:dyDescent="0.2">
      <c r="K1346" s="154"/>
    </row>
    <row r="1347" spans="11:11" x14ac:dyDescent="0.2">
      <c r="K1347" s="154"/>
    </row>
    <row r="1348" spans="11:11" x14ac:dyDescent="0.2">
      <c r="K1348" s="154"/>
    </row>
    <row r="1349" spans="11:11" x14ac:dyDescent="0.2">
      <c r="K1349" s="154"/>
    </row>
    <row r="1350" spans="11:11" x14ac:dyDescent="0.2">
      <c r="K1350" s="154"/>
    </row>
    <row r="1351" spans="11:11" x14ac:dyDescent="0.2">
      <c r="K1351" s="154"/>
    </row>
    <row r="1352" spans="11:11" x14ac:dyDescent="0.2">
      <c r="K1352" s="154"/>
    </row>
    <row r="1353" spans="11:11" x14ac:dyDescent="0.2">
      <c r="K1353" s="154"/>
    </row>
    <row r="1354" spans="11:11" x14ac:dyDescent="0.2">
      <c r="K1354" s="154"/>
    </row>
    <row r="1506" spans="14:14" x14ac:dyDescent="0.2">
      <c r="N1506"/>
    </row>
    <row r="1507" spans="14:14" x14ac:dyDescent="0.2">
      <c r="N1507"/>
    </row>
    <row r="1508" spans="14:14" x14ac:dyDescent="0.2">
      <c r="N1508"/>
    </row>
    <row r="1509" spans="14:14" x14ac:dyDescent="0.2">
      <c r="N1509"/>
    </row>
    <row r="1510" spans="14:14" x14ac:dyDescent="0.2">
      <c r="N1510"/>
    </row>
    <row r="1511" spans="14:14" x14ac:dyDescent="0.2">
      <c r="N1511"/>
    </row>
    <row r="1512" spans="14:14" x14ac:dyDescent="0.2">
      <c r="N1512"/>
    </row>
    <row r="1513" spans="14:14" x14ac:dyDescent="0.2">
      <c r="N1513"/>
    </row>
    <row r="1514" spans="14:14" x14ac:dyDescent="0.2">
      <c r="N1514"/>
    </row>
    <row r="2626" spans="18:19" x14ac:dyDescent="0.2">
      <c r="R2626">
        <f>SUBTOTAL(9,R2:R2625)</f>
        <v>0</v>
      </c>
      <c r="S2626">
        <f>SUBTOTAL(9,S2:S2625)</f>
        <v>0</v>
      </c>
    </row>
    <row r="2628" spans="18:19" x14ac:dyDescent="0.2">
      <c r="R2628">
        <f>+R2626+S2626</f>
        <v>0</v>
      </c>
    </row>
    <row r="2630" spans="18:19" x14ac:dyDescent="0.2">
      <c r="S2630" s="3" t="e">
        <f>+X3071/R2628</f>
        <v>#DIV/0!</v>
      </c>
    </row>
    <row r="3071" spans="24:24" x14ac:dyDescent="0.2">
      <c r="X3071">
        <f>SUBTOTAL(9,X2:X3070)</f>
        <v>0</v>
      </c>
    </row>
  </sheetData>
  <autoFilter ref="B6:T1302"/>
  <phoneticPr fontId="0" type="noConversion"/>
  <pageMargins left="1.1417322834645669" right="0.74803149606299213" top="0.78740157480314965" bottom="0.98425196850393704" header="0" footer="0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M83"/>
  <sheetViews>
    <sheetView showZeros="0" tabSelected="1" workbookViewId="0"/>
  </sheetViews>
  <sheetFormatPr baseColWidth="10" defaultRowHeight="13.5" x14ac:dyDescent="0.25"/>
  <cols>
    <col min="1" max="1" width="11.42578125" style="10"/>
    <col min="2" max="2" width="21" style="10" customWidth="1"/>
    <col min="3" max="3" width="12.7109375" style="10" bestFit="1" customWidth="1"/>
    <col min="4" max="8" width="11.42578125" style="10"/>
    <col min="9" max="9" width="12.7109375" style="10" bestFit="1" customWidth="1"/>
    <col min="10" max="16384" width="11.42578125" style="10"/>
  </cols>
  <sheetData>
    <row r="1" spans="2:12" s="6" customFormat="1" ht="15" x14ac:dyDescent="0.3">
      <c r="B1" s="222" t="s">
        <v>125</v>
      </c>
      <c r="C1" s="223"/>
      <c r="D1" s="223"/>
      <c r="E1" s="223"/>
      <c r="F1" s="223"/>
      <c r="G1" s="223"/>
      <c r="H1" s="223"/>
      <c r="I1" s="223"/>
      <c r="J1" s="223"/>
    </row>
    <row r="2" spans="2:12" s="6" customFormat="1" ht="16.5" x14ac:dyDescent="0.3">
      <c r="B2" s="222" t="s">
        <v>41</v>
      </c>
      <c r="C2" s="223"/>
      <c r="D2" s="223"/>
      <c r="E2" s="223"/>
      <c r="F2" s="223"/>
      <c r="G2" s="223"/>
      <c r="H2" s="223"/>
      <c r="I2" s="223"/>
      <c r="J2" s="223"/>
    </row>
    <row r="3" spans="2:12" s="6" customFormat="1" ht="15" x14ac:dyDescent="0.3">
      <c r="B3" s="222" t="s">
        <v>126</v>
      </c>
      <c r="C3" s="222"/>
      <c r="D3" s="222"/>
      <c r="E3" s="222"/>
      <c r="F3" s="222"/>
      <c r="G3" s="222"/>
      <c r="H3" s="222"/>
      <c r="I3" s="222"/>
      <c r="J3" s="222"/>
    </row>
    <row r="4" spans="2:12" s="6" customFormat="1" ht="15.75" thickBot="1" x14ac:dyDescent="0.35">
      <c r="B4" s="224">
        <v>41085</v>
      </c>
      <c r="C4" s="224"/>
      <c r="D4" s="224"/>
      <c r="E4" s="224"/>
      <c r="F4" s="224"/>
      <c r="G4" s="224"/>
      <c r="H4" s="224"/>
      <c r="I4" s="224"/>
      <c r="J4" s="224"/>
    </row>
    <row r="5" spans="2:12" s="7" customFormat="1" ht="14.25" thickTop="1" x14ac:dyDescent="0.25">
      <c r="B5" s="225" t="s">
        <v>127</v>
      </c>
      <c r="C5" s="230" t="s">
        <v>128</v>
      </c>
      <c r="D5" s="231"/>
      <c r="E5" s="231"/>
      <c r="F5" s="232"/>
      <c r="G5" s="233" t="s">
        <v>42</v>
      </c>
      <c r="H5" s="234"/>
      <c r="I5" s="236"/>
      <c r="J5" s="234"/>
    </row>
    <row r="6" spans="2:12" s="7" customFormat="1" ht="25.5" customHeight="1" x14ac:dyDescent="0.25">
      <c r="B6" s="226"/>
      <c r="C6" s="237" t="s">
        <v>43</v>
      </c>
      <c r="D6" s="238"/>
      <c r="E6" s="237" t="s">
        <v>44</v>
      </c>
      <c r="F6" s="238"/>
      <c r="G6" s="235"/>
      <c r="H6" s="229"/>
      <c r="I6" s="228" t="s">
        <v>129</v>
      </c>
      <c r="J6" s="229"/>
    </row>
    <row r="7" spans="2:12" ht="12" customHeight="1" thickBot="1" x14ac:dyDescent="0.3">
      <c r="B7" s="227"/>
      <c r="C7" s="8" t="s">
        <v>130</v>
      </c>
      <c r="D7" s="8" t="s">
        <v>131</v>
      </c>
      <c r="E7" s="8" t="s">
        <v>130</v>
      </c>
      <c r="F7" s="8" t="s">
        <v>131</v>
      </c>
      <c r="G7" s="8" t="s">
        <v>130</v>
      </c>
      <c r="H7" s="9" t="s">
        <v>131</v>
      </c>
      <c r="I7" s="8" t="s">
        <v>130</v>
      </c>
      <c r="J7" s="9" t="s">
        <v>131</v>
      </c>
    </row>
    <row r="8" spans="2:12" s="15" customFormat="1" ht="14.25" customHeight="1" thickBot="1" x14ac:dyDescent="0.25">
      <c r="B8" s="11" t="s">
        <v>132</v>
      </c>
      <c r="C8" s="12">
        <v>6.8525492773286238</v>
      </c>
      <c r="D8" s="12">
        <v>6.9643157707773877</v>
      </c>
      <c r="E8" s="12">
        <v>6.9419219518169122</v>
      </c>
      <c r="F8" s="12">
        <v>6.9613146922764537</v>
      </c>
      <c r="G8" s="12">
        <v>6.9591666666666665</v>
      </c>
      <c r="H8" s="13">
        <v>6.9591847826086957</v>
      </c>
      <c r="I8" s="163">
        <v>6.9234339897796335</v>
      </c>
      <c r="J8" s="13">
        <v>6.961471123296838</v>
      </c>
      <c r="K8" s="14"/>
    </row>
    <row r="9" spans="2:12" s="19" customFormat="1" ht="12" customHeight="1" x14ac:dyDescent="0.2">
      <c r="B9" s="16" t="s">
        <v>133</v>
      </c>
      <c r="C9" s="17">
        <v>6.8503031640781797</v>
      </c>
      <c r="D9" s="17">
        <v>6.9699999999999935</v>
      </c>
      <c r="E9" s="17">
        <v>6.9279559199714775</v>
      </c>
      <c r="F9" s="17">
        <v>6.9609359525845376</v>
      </c>
      <c r="G9" s="17">
        <v>0</v>
      </c>
      <c r="H9" s="18">
        <v>0</v>
      </c>
      <c r="I9" s="164">
        <v>6.8843130979872376</v>
      </c>
      <c r="J9" s="18">
        <v>6.9661563214474294</v>
      </c>
      <c r="K9" s="217"/>
    </row>
    <row r="10" spans="2:12" s="19" customFormat="1" ht="12" customHeight="1" x14ac:dyDescent="0.2">
      <c r="B10" s="20" t="s">
        <v>93</v>
      </c>
      <c r="C10" s="17">
        <v>6.8499999999999988</v>
      </c>
      <c r="D10" s="17">
        <v>6.9699999999999989</v>
      </c>
      <c r="E10" s="17">
        <v>6.89</v>
      </c>
      <c r="F10" s="17">
        <v>0</v>
      </c>
      <c r="G10" s="17">
        <v>0</v>
      </c>
      <c r="H10" s="18">
        <v>6.9589999999999996</v>
      </c>
      <c r="I10" s="164">
        <v>6.8561366456082551</v>
      </c>
      <c r="J10" s="18">
        <v>6.9606120893826056</v>
      </c>
    </row>
    <row r="11" spans="2:12" s="19" customFormat="1" ht="12" customHeight="1" x14ac:dyDescent="0.2">
      <c r="B11" s="20" t="s">
        <v>15</v>
      </c>
      <c r="C11" s="17">
        <v>6.8499999999999988</v>
      </c>
      <c r="D11" s="17">
        <v>6.9699999999999989</v>
      </c>
      <c r="E11" s="17">
        <v>6.8657630053228376</v>
      </c>
      <c r="F11" s="17">
        <v>6.9644529488810596</v>
      </c>
      <c r="G11" s="17">
        <v>0</v>
      </c>
      <c r="H11" s="18">
        <v>6.9595000000000002</v>
      </c>
      <c r="I11" s="164">
        <v>6.8617443074690012</v>
      </c>
      <c r="J11" s="18">
        <v>6.9627869678163474</v>
      </c>
    </row>
    <row r="12" spans="2:12" s="19" customFormat="1" ht="13.5" customHeight="1" x14ac:dyDescent="0.2">
      <c r="B12" s="21" t="s">
        <v>158</v>
      </c>
      <c r="C12" s="17">
        <v>6.85</v>
      </c>
      <c r="D12" s="17">
        <v>6.9700000000000006</v>
      </c>
      <c r="E12" s="17">
        <v>6.96</v>
      </c>
      <c r="F12" s="17">
        <v>0</v>
      </c>
      <c r="G12" s="17">
        <v>0</v>
      </c>
      <c r="H12" s="18">
        <v>0</v>
      </c>
      <c r="I12" s="164">
        <v>6.8972728233584357</v>
      </c>
      <c r="J12" s="18">
        <v>6.9700000000000006</v>
      </c>
    </row>
    <row r="13" spans="2:12" s="19" customFormat="1" ht="12" customHeight="1" x14ac:dyDescent="0.2">
      <c r="B13" s="20" t="s">
        <v>97</v>
      </c>
      <c r="C13" s="17">
        <v>6.85</v>
      </c>
      <c r="D13" s="17">
        <v>6.9700000000000006</v>
      </c>
      <c r="E13" s="17">
        <v>0</v>
      </c>
      <c r="F13" s="17">
        <v>6.96</v>
      </c>
      <c r="G13" s="17">
        <v>0</v>
      </c>
      <c r="H13" s="18">
        <v>0</v>
      </c>
      <c r="I13" s="164">
        <v>6.85</v>
      </c>
      <c r="J13" s="18">
        <v>6.9643803732345297</v>
      </c>
      <c r="L13" s="208"/>
    </row>
    <row r="14" spans="2:12" s="19" customFormat="1" ht="12" customHeight="1" x14ac:dyDescent="0.2">
      <c r="B14" s="20" t="s">
        <v>94</v>
      </c>
      <c r="C14" s="17">
        <v>6.8503615520943182</v>
      </c>
      <c r="D14" s="17">
        <v>6.9556781493648199</v>
      </c>
      <c r="E14" s="17">
        <v>6.945869747295597</v>
      </c>
      <c r="F14" s="17">
        <v>6.9635274956995721</v>
      </c>
      <c r="G14" s="17">
        <v>6.9595000000000002</v>
      </c>
      <c r="H14" s="18">
        <v>0</v>
      </c>
      <c r="I14" s="164">
        <v>6.9160348808280849</v>
      </c>
      <c r="J14" s="18">
        <v>6.9615421584626382</v>
      </c>
    </row>
    <row r="15" spans="2:12" s="19" customFormat="1" ht="12" customHeight="1" x14ac:dyDescent="0.2">
      <c r="B15" s="20" t="s">
        <v>16</v>
      </c>
      <c r="C15" s="17">
        <v>6.86</v>
      </c>
      <c r="D15" s="17">
        <v>6.96</v>
      </c>
      <c r="E15" s="17">
        <v>6.9499980663064003</v>
      </c>
      <c r="F15" s="17">
        <v>6.9580000000000002</v>
      </c>
      <c r="G15" s="17">
        <v>0</v>
      </c>
      <c r="H15" s="18">
        <v>6.958636363636364</v>
      </c>
      <c r="I15" s="164">
        <v>6.9349065058771737</v>
      </c>
      <c r="J15" s="18">
        <v>6.9585680478643841</v>
      </c>
    </row>
    <row r="16" spans="2:12" s="19" customFormat="1" ht="12" customHeight="1" x14ac:dyDescent="0.2">
      <c r="B16" s="20" t="s">
        <v>17</v>
      </c>
      <c r="C16" s="17">
        <v>6.8500000000000005</v>
      </c>
      <c r="D16" s="17">
        <v>6.97</v>
      </c>
      <c r="E16" s="17">
        <v>6.95</v>
      </c>
      <c r="F16" s="17">
        <v>6.9637408280286595</v>
      </c>
      <c r="G16" s="17">
        <v>0</v>
      </c>
      <c r="H16" s="18">
        <v>0</v>
      </c>
      <c r="I16" s="164">
        <v>6.9324448773549996</v>
      </c>
      <c r="J16" s="18">
        <v>6.9686250408262378</v>
      </c>
    </row>
    <row r="17" spans="2:13" s="19" customFormat="1" ht="12" customHeight="1" x14ac:dyDescent="0.2">
      <c r="B17" s="20" t="s">
        <v>18</v>
      </c>
      <c r="C17" s="17">
        <v>6.85</v>
      </c>
      <c r="D17" s="17">
        <v>6.97</v>
      </c>
      <c r="E17" s="17">
        <v>0</v>
      </c>
      <c r="F17" s="17">
        <v>0</v>
      </c>
      <c r="G17" s="17">
        <v>6.9595000000000002</v>
      </c>
      <c r="H17" s="18">
        <v>0</v>
      </c>
      <c r="I17" s="164">
        <v>6.9567018090780159</v>
      </c>
      <c r="J17" s="18">
        <v>6.97</v>
      </c>
    </row>
    <row r="18" spans="2:13" s="19" customFormat="1" ht="12" customHeight="1" x14ac:dyDescent="0.2">
      <c r="B18" s="20" t="s">
        <v>19</v>
      </c>
      <c r="C18" s="17">
        <v>6.8500000000000005</v>
      </c>
      <c r="D18" s="17">
        <v>6.9700000000000006</v>
      </c>
      <c r="E18" s="17">
        <v>6.9401275272161742</v>
      </c>
      <c r="F18" s="17">
        <v>6.9630181560952602</v>
      </c>
      <c r="G18" s="17">
        <v>0</v>
      </c>
      <c r="H18" s="18">
        <v>6.9595000000000002</v>
      </c>
      <c r="I18" s="164">
        <v>6.9096497389397555</v>
      </c>
      <c r="J18" s="18">
        <v>6.9598800531519025</v>
      </c>
    </row>
    <row r="19" spans="2:13" s="19" customFormat="1" ht="12" customHeight="1" x14ac:dyDescent="0.2">
      <c r="B19" s="20" t="s">
        <v>20</v>
      </c>
      <c r="C19" s="17">
        <v>6.8499999999999988</v>
      </c>
      <c r="D19" s="17">
        <v>6.9699999999999962</v>
      </c>
      <c r="E19" s="17">
        <v>0</v>
      </c>
      <c r="F19" s="17">
        <v>0</v>
      </c>
      <c r="G19" s="17">
        <v>0</v>
      </c>
      <c r="H19" s="184">
        <v>0</v>
      </c>
      <c r="I19" s="164">
        <v>6.8499999999999988</v>
      </c>
      <c r="J19" s="18">
        <v>6.9699999999999962</v>
      </c>
    </row>
    <row r="20" spans="2:13" s="19" customFormat="1" ht="12" customHeight="1" thickBot="1" x14ac:dyDescent="0.25">
      <c r="B20" s="183" t="s">
        <v>180</v>
      </c>
      <c r="C20" s="17">
        <v>6.8522408989891419</v>
      </c>
      <c r="D20" s="17">
        <v>6.9656201666012381</v>
      </c>
      <c r="E20" s="17">
        <v>0</v>
      </c>
      <c r="F20" s="17">
        <v>0</v>
      </c>
      <c r="G20" s="17">
        <v>6.9587500000000002</v>
      </c>
      <c r="H20" s="185">
        <v>0</v>
      </c>
      <c r="I20" s="164">
        <v>6.9562092556104425</v>
      </c>
      <c r="J20" s="18">
        <v>6.9656201666012381</v>
      </c>
    </row>
    <row r="21" spans="2:13" s="15" customFormat="1" ht="14.25" customHeight="1" thickBot="1" x14ac:dyDescent="0.25">
      <c r="B21" s="11" t="s">
        <v>21</v>
      </c>
      <c r="C21" s="12">
        <v>6.8500916480740051</v>
      </c>
      <c r="D21" s="12">
        <v>6.9694926878620747</v>
      </c>
      <c r="E21" s="12">
        <v>0</v>
      </c>
      <c r="F21" s="12">
        <v>0</v>
      </c>
      <c r="G21" s="12">
        <v>0</v>
      </c>
      <c r="H21" s="13">
        <v>0</v>
      </c>
      <c r="I21" s="163">
        <v>6.8500916480740051</v>
      </c>
      <c r="J21" s="13">
        <v>6.9694926878620747</v>
      </c>
    </row>
    <row r="22" spans="2:13" s="19" customFormat="1" ht="12" customHeight="1" x14ac:dyDescent="0.2">
      <c r="B22" s="16" t="s">
        <v>22</v>
      </c>
      <c r="C22" s="17">
        <v>6.8499999999999988</v>
      </c>
      <c r="D22" s="17">
        <v>6.97</v>
      </c>
      <c r="E22" s="17">
        <v>0</v>
      </c>
      <c r="F22" s="17">
        <v>0</v>
      </c>
      <c r="G22" s="17">
        <v>0</v>
      </c>
      <c r="H22" s="18">
        <v>0</v>
      </c>
      <c r="I22" s="164">
        <v>6.8499999999999988</v>
      </c>
      <c r="J22" s="18">
        <v>6.97</v>
      </c>
    </row>
    <row r="23" spans="2:13" s="19" customFormat="1" ht="12" customHeight="1" x14ac:dyDescent="0.2">
      <c r="B23" s="20" t="s">
        <v>98</v>
      </c>
      <c r="C23" s="17">
        <v>6.85</v>
      </c>
      <c r="D23" s="17">
        <v>6.97</v>
      </c>
      <c r="E23" s="17">
        <v>0</v>
      </c>
      <c r="F23" s="17">
        <v>0</v>
      </c>
      <c r="G23" s="17">
        <v>0</v>
      </c>
      <c r="H23" s="18">
        <v>0</v>
      </c>
      <c r="I23" s="164">
        <v>6.85</v>
      </c>
      <c r="J23" s="18">
        <v>6.97</v>
      </c>
    </row>
    <row r="24" spans="2:13" s="19" customFormat="1" ht="13.5" customHeight="1" x14ac:dyDescent="0.2">
      <c r="B24" s="20" t="s">
        <v>141</v>
      </c>
      <c r="C24" s="17">
        <v>6.85</v>
      </c>
      <c r="D24" s="17">
        <v>6.9699999999999989</v>
      </c>
      <c r="E24" s="17">
        <v>0</v>
      </c>
      <c r="F24" s="17">
        <v>0</v>
      </c>
      <c r="G24" s="17">
        <v>0</v>
      </c>
      <c r="H24" s="18">
        <v>0</v>
      </c>
      <c r="I24" s="164">
        <v>6.85</v>
      </c>
      <c r="J24" s="18">
        <v>6.9699999999999989</v>
      </c>
      <c r="M24" s="15"/>
    </row>
    <row r="25" spans="2:13" s="19" customFormat="1" ht="12" customHeight="1" x14ac:dyDescent="0.2">
      <c r="B25" s="20" t="s">
        <v>780</v>
      </c>
      <c r="C25" s="17">
        <v>6.8500000000000005</v>
      </c>
      <c r="D25" s="17">
        <v>6.97</v>
      </c>
      <c r="E25" s="17">
        <v>0</v>
      </c>
      <c r="F25" s="17">
        <v>0</v>
      </c>
      <c r="G25" s="17">
        <v>0</v>
      </c>
      <c r="H25" s="18">
        <v>0</v>
      </c>
      <c r="I25" s="164">
        <v>6.8500000000000005</v>
      </c>
      <c r="J25" s="18">
        <v>6.97</v>
      </c>
    </row>
    <row r="26" spans="2:13" s="19" customFormat="1" ht="13.5" customHeight="1" x14ac:dyDescent="0.2">
      <c r="B26" s="20" t="s">
        <v>759</v>
      </c>
      <c r="C26" s="17">
        <v>6.85</v>
      </c>
      <c r="D26" s="17">
        <v>6.97</v>
      </c>
      <c r="E26" s="17">
        <v>0</v>
      </c>
      <c r="F26" s="17">
        <v>0</v>
      </c>
      <c r="G26" s="17">
        <v>0</v>
      </c>
      <c r="H26" s="18">
        <v>0</v>
      </c>
      <c r="I26" s="164">
        <v>6.85</v>
      </c>
      <c r="J26" s="18">
        <v>6.97</v>
      </c>
    </row>
    <row r="27" spans="2:13" s="19" customFormat="1" ht="15" customHeight="1" x14ac:dyDescent="0.2">
      <c r="B27" s="20" t="s">
        <v>101</v>
      </c>
      <c r="C27" s="17">
        <v>6.85</v>
      </c>
      <c r="D27" s="17">
        <v>6.97</v>
      </c>
      <c r="E27" s="17">
        <v>0</v>
      </c>
      <c r="F27" s="17">
        <v>0</v>
      </c>
      <c r="G27" s="17">
        <v>0</v>
      </c>
      <c r="H27" s="18">
        <v>0</v>
      </c>
      <c r="I27" s="164">
        <v>6.85</v>
      </c>
      <c r="J27" s="18">
        <v>6.97</v>
      </c>
    </row>
    <row r="28" spans="2:13" s="19" customFormat="1" ht="15" customHeight="1" x14ac:dyDescent="0.2">
      <c r="B28" s="20" t="s">
        <v>179</v>
      </c>
      <c r="C28" s="17">
        <v>6.85</v>
      </c>
      <c r="D28" s="17">
        <v>6.9400000000000013</v>
      </c>
      <c r="E28" s="17">
        <v>0</v>
      </c>
      <c r="F28" s="17">
        <v>0</v>
      </c>
      <c r="G28" s="17">
        <v>0</v>
      </c>
      <c r="H28" s="18">
        <v>0</v>
      </c>
      <c r="I28" s="164">
        <v>6.85</v>
      </c>
      <c r="J28" s="18">
        <v>6.9400000000000013</v>
      </c>
    </row>
    <row r="29" spans="2:13" s="19" customFormat="1" ht="15" customHeight="1" thickBot="1" x14ac:dyDescent="0.25">
      <c r="B29" s="20" t="s">
        <v>174</v>
      </c>
      <c r="C29" s="17">
        <v>6.86</v>
      </c>
      <c r="D29" s="17">
        <v>6.96</v>
      </c>
      <c r="E29" s="17">
        <v>0</v>
      </c>
      <c r="F29" s="17">
        <v>0</v>
      </c>
      <c r="G29" s="17">
        <v>0</v>
      </c>
      <c r="H29" s="18">
        <v>0</v>
      </c>
      <c r="I29" s="164">
        <v>6.86</v>
      </c>
      <c r="J29" s="18">
        <v>6.96</v>
      </c>
    </row>
    <row r="30" spans="2:13" s="15" customFormat="1" ht="12.75" customHeight="1" thickBot="1" x14ac:dyDescent="0.25">
      <c r="B30" s="11" t="s">
        <v>23</v>
      </c>
      <c r="C30" s="12">
        <v>6.8614237224450205</v>
      </c>
      <c r="D30" s="12">
        <v>6.9658714214297701</v>
      </c>
      <c r="E30" s="12">
        <v>6.93</v>
      </c>
      <c r="F30" s="12">
        <v>0</v>
      </c>
      <c r="G30" s="12">
        <v>6.96</v>
      </c>
      <c r="H30" s="13">
        <v>0</v>
      </c>
      <c r="I30" s="163">
        <v>6.907350380999282</v>
      </c>
      <c r="J30" s="13">
        <v>6.9658714214297701</v>
      </c>
    </row>
    <row r="31" spans="2:13" s="19" customFormat="1" ht="13.5" customHeight="1" x14ac:dyDescent="0.2">
      <c r="B31" s="16" t="s">
        <v>159</v>
      </c>
      <c r="C31" s="17">
        <v>6.870000000000001</v>
      </c>
      <c r="D31" s="17">
        <v>6.97</v>
      </c>
      <c r="E31" s="17">
        <v>6.93</v>
      </c>
      <c r="F31" s="17">
        <v>0</v>
      </c>
      <c r="G31" s="17">
        <v>0</v>
      </c>
      <c r="H31" s="165">
        <v>0</v>
      </c>
      <c r="I31" s="164">
        <v>6.8728651434290811</v>
      </c>
      <c r="J31" s="18">
        <v>6.97</v>
      </c>
    </row>
    <row r="32" spans="2:13" s="19" customFormat="1" ht="12" customHeight="1" x14ac:dyDescent="0.2">
      <c r="B32" s="20" t="s">
        <v>24</v>
      </c>
      <c r="C32" s="17">
        <v>6.87</v>
      </c>
      <c r="D32" s="17">
        <v>6.97</v>
      </c>
      <c r="E32" s="17">
        <v>0</v>
      </c>
      <c r="F32" s="17">
        <v>0</v>
      </c>
      <c r="G32" s="17">
        <v>6.96</v>
      </c>
      <c r="H32" s="18">
        <v>0</v>
      </c>
      <c r="I32" s="164">
        <v>6.9491019919990977</v>
      </c>
      <c r="J32" s="18">
        <v>6.97</v>
      </c>
    </row>
    <row r="33" spans="2:10" s="19" customFormat="1" ht="15" customHeight="1" x14ac:dyDescent="0.2">
      <c r="B33" s="20" t="s">
        <v>160</v>
      </c>
      <c r="C33" s="17">
        <v>6.86</v>
      </c>
      <c r="D33" s="17">
        <v>6.96</v>
      </c>
      <c r="E33" s="17">
        <v>0</v>
      </c>
      <c r="F33" s="17">
        <v>0</v>
      </c>
      <c r="G33" s="17">
        <v>0</v>
      </c>
      <c r="H33" s="18">
        <v>0</v>
      </c>
      <c r="I33" s="164">
        <v>6.86</v>
      </c>
      <c r="J33" s="18">
        <v>6.96</v>
      </c>
    </row>
    <row r="34" spans="2:10" s="19" customFormat="1" ht="15" customHeight="1" x14ac:dyDescent="0.2">
      <c r="B34" s="20" t="s">
        <v>197</v>
      </c>
      <c r="C34" s="17">
        <v>6.85</v>
      </c>
      <c r="D34" s="17">
        <v>6.97</v>
      </c>
      <c r="E34" s="17">
        <v>0</v>
      </c>
      <c r="F34" s="17">
        <v>0</v>
      </c>
      <c r="G34" s="17">
        <v>0</v>
      </c>
      <c r="H34" s="18">
        <v>0</v>
      </c>
      <c r="I34" s="164">
        <v>6.85</v>
      </c>
      <c r="J34" s="18">
        <v>6.97</v>
      </c>
    </row>
    <row r="35" spans="2:10" s="19" customFormat="1" ht="13.5" customHeight="1" x14ac:dyDescent="0.2">
      <c r="B35" s="20" t="s">
        <v>142</v>
      </c>
      <c r="C35" s="17">
        <v>6.85</v>
      </c>
      <c r="D35" s="17">
        <v>6.97</v>
      </c>
      <c r="E35" s="17">
        <v>0</v>
      </c>
      <c r="F35" s="17">
        <v>0</v>
      </c>
      <c r="G35" s="17">
        <v>0</v>
      </c>
      <c r="H35" s="18">
        <v>0</v>
      </c>
      <c r="I35" s="164">
        <v>6.85</v>
      </c>
      <c r="J35" s="18">
        <v>6.97</v>
      </c>
    </row>
    <row r="36" spans="2:10" s="19" customFormat="1" ht="12" customHeight="1" x14ac:dyDescent="0.2">
      <c r="B36" s="20" t="s">
        <v>104</v>
      </c>
      <c r="C36" s="17">
        <v>6.9000000000000012</v>
      </c>
      <c r="D36" s="17">
        <v>6.96</v>
      </c>
      <c r="E36" s="17">
        <v>0</v>
      </c>
      <c r="F36" s="17">
        <v>0</v>
      </c>
      <c r="G36" s="17">
        <v>0</v>
      </c>
      <c r="H36" s="18">
        <v>0</v>
      </c>
      <c r="I36" s="164">
        <v>6.9000000000000012</v>
      </c>
      <c r="J36" s="18">
        <v>6.96</v>
      </c>
    </row>
    <row r="37" spans="2:10" s="19" customFormat="1" ht="14.25" customHeight="1" x14ac:dyDescent="0.2">
      <c r="B37" s="20" t="s">
        <v>140</v>
      </c>
      <c r="C37" s="17">
        <v>6.86</v>
      </c>
      <c r="D37" s="17">
        <v>6.97</v>
      </c>
      <c r="E37" s="17">
        <v>0</v>
      </c>
      <c r="F37" s="17">
        <v>0</v>
      </c>
      <c r="G37" s="17">
        <v>0</v>
      </c>
      <c r="H37" s="18">
        <v>0</v>
      </c>
      <c r="I37" s="164">
        <v>6.86</v>
      </c>
      <c r="J37" s="18">
        <v>6.97</v>
      </c>
    </row>
    <row r="38" spans="2:10" s="19" customFormat="1" ht="13.5" customHeight="1" x14ac:dyDescent="0.2">
      <c r="B38" s="20" t="s">
        <v>143</v>
      </c>
      <c r="C38" s="17">
        <v>6.85</v>
      </c>
      <c r="D38" s="17">
        <v>6.96</v>
      </c>
      <c r="E38" s="17">
        <v>0</v>
      </c>
      <c r="F38" s="17">
        <v>0</v>
      </c>
      <c r="G38" s="17">
        <v>0</v>
      </c>
      <c r="H38" s="18">
        <v>0</v>
      </c>
      <c r="I38" s="164">
        <v>6.85</v>
      </c>
      <c r="J38" s="18">
        <v>6.96</v>
      </c>
    </row>
    <row r="39" spans="2:10" s="19" customFormat="1" ht="14.25" customHeight="1" x14ac:dyDescent="0.2">
      <c r="B39" s="20" t="s">
        <v>146</v>
      </c>
      <c r="C39" s="17">
        <v>6.86</v>
      </c>
      <c r="D39" s="17">
        <v>6.96</v>
      </c>
      <c r="E39" s="17">
        <v>0</v>
      </c>
      <c r="F39" s="17">
        <v>0</v>
      </c>
      <c r="G39" s="17">
        <v>0</v>
      </c>
      <c r="H39" s="18">
        <v>0</v>
      </c>
      <c r="I39" s="164">
        <v>6.86</v>
      </c>
      <c r="J39" s="18">
        <v>6.96</v>
      </c>
    </row>
    <row r="40" spans="2:10" s="19" customFormat="1" ht="12" customHeight="1" x14ac:dyDescent="0.2">
      <c r="B40" s="20" t="s">
        <v>25</v>
      </c>
      <c r="C40" s="17">
        <v>6.85</v>
      </c>
      <c r="D40" s="17">
        <v>6.97</v>
      </c>
      <c r="E40" s="17">
        <v>0</v>
      </c>
      <c r="F40" s="17">
        <v>0</v>
      </c>
      <c r="G40" s="17">
        <v>0</v>
      </c>
      <c r="H40" s="18">
        <v>0</v>
      </c>
      <c r="I40" s="164">
        <v>6.85</v>
      </c>
      <c r="J40" s="18">
        <v>6.97</v>
      </c>
    </row>
    <row r="41" spans="2:10" s="19" customFormat="1" ht="14.25" customHeight="1" x14ac:dyDescent="0.2">
      <c r="B41" s="20" t="s">
        <v>144</v>
      </c>
      <c r="C41" s="17">
        <v>6.85</v>
      </c>
      <c r="D41" s="17">
        <v>6.97</v>
      </c>
      <c r="E41" s="17">
        <v>0</v>
      </c>
      <c r="F41" s="17">
        <v>0</v>
      </c>
      <c r="G41" s="17">
        <v>0</v>
      </c>
      <c r="H41" s="18">
        <v>0</v>
      </c>
      <c r="I41" s="164">
        <v>6.85</v>
      </c>
      <c r="J41" s="18">
        <v>6.97</v>
      </c>
    </row>
    <row r="42" spans="2:10" s="19" customFormat="1" ht="15" customHeight="1" x14ac:dyDescent="0.2">
      <c r="B42" s="20" t="s">
        <v>145</v>
      </c>
      <c r="C42" s="17">
        <v>6.85</v>
      </c>
      <c r="D42" s="17">
        <v>6.97</v>
      </c>
      <c r="E42" s="17">
        <v>0</v>
      </c>
      <c r="F42" s="17">
        <v>0</v>
      </c>
      <c r="G42" s="17">
        <v>0</v>
      </c>
      <c r="H42" s="18">
        <v>0</v>
      </c>
      <c r="I42" s="164">
        <v>6.85</v>
      </c>
      <c r="J42" s="18">
        <v>6.97</v>
      </c>
    </row>
    <row r="43" spans="2:10" s="19" customFormat="1" ht="15" customHeight="1" x14ac:dyDescent="0.2">
      <c r="B43" s="20" t="s">
        <v>178</v>
      </c>
      <c r="C43" s="17">
        <v>6.85</v>
      </c>
      <c r="D43" s="17">
        <v>6.97</v>
      </c>
      <c r="E43" s="17">
        <v>0</v>
      </c>
      <c r="F43" s="17">
        <v>0</v>
      </c>
      <c r="G43" s="17">
        <v>0</v>
      </c>
      <c r="H43" s="18">
        <v>0</v>
      </c>
      <c r="I43" s="164">
        <v>6.85</v>
      </c>
      <c r="J43" s="18">
        <v>6.97</v>
      </c>
    </row>
    <row r="44" spans="2:10" s="19" customFormat="1" ht="12" customHeight="1" x14ac:dyDescent="0.2">
      <c r="B44" s="20" t="s">
        <v>26</v>
      </c>
      <c r="C44" s="17">
        <v>6.85</v>
      </c>
      <c r="D44" s="17">
        <v>6.97</v>
      </c>
      <c r="E44" s="17">
        <v>0</v>
      </c>
      <c r="F44" s="17">
        <v>0</v>
      </c>
      <c r="G44" s="17">
        <v>0</v>
      </c>
      <c r="H44" s="18">
        <v>0</v>
      </c>
      <c r="I44" s="164">
        <v>6.85</v>
      </c>
      <c r="J44" s="18">
        <v>6.97</v>
      </c>
    </row>
    <row r="45" spans="2:10" s="19" customFormat="1" ht="15" customHeight="1" x14ac:dyDescent="0.2">
      <c r="B45" s="20" t="s">
        <v>760</v>
      </c>
      <c r="C45" s="17">
        <v>6.85</v>
      </c>
      <c r="D45" s="17">
        <v>6.97</v>
      </c>
      <c r="E45" s="17">
        <v>0</v>
      </c>
      <c r="F45" s="17">
        <v>0</v>
      </c>
      <c r="G45" s="17">
        <v>0</v>
      </c>
      <c r="H45" s="18">
        <v>0</v>
      </c>
      <c r="I45" s="164">
        <v>6.85</v>
      </c>
      <c r="J45" s="18">
        <v>6.97</v>
      </c>
    </row>
    <row r="46" spans="2:10" s="19" customFormat="1" ht="14.25" customHeight="1" x14ac:dyDescent="0.2">
      <c r="B46" s="20" t="s">
        <v>161</v>
      </c>
      <c r="C46" s="17">
        <v>6.85</v>
      </c>
      <c r="D46" s="17">
        <v>6.96</v>
      </c>
      <c r="E46" s="17">
        <v>0</v>
      </c>
      <c r="F46" s="17">
        <v>0</v>
      </c>
      <c r="G46" s="17">
        <v>0</v>
      </c>
      <c r="H46" s="18">
        <v>0</v>
      </c>
      <c r="I46" s="164">
        <v>6.85</v>
      </c>
      <c r="J46" s="18">
        <v>6.96</v>
      </c>
    </row>
    <row r="47" spans="2:10" s="19" customFormat="1" ht="14.25" customHeight="1" x14ac:dyDescent="0.2">
      <c r="B47" s="21" t="s">
        <v>162</v>
      </c>
      <c r="C47" s="17">
        <v>6.8500000000000005</v>
      </c>
      <c r="D47" s="17">
        <v>6.97</v>
      </c>
      <c r="E47" s="17">
        <v>0</v>
      </c>
      <c r="F47" s="17">
        <v>0</v>
      </c>
      <c r="G47" s="17">
        <v>0</v>
      </c>
      <c r="H47" s="18">
        <v>0</v>
      </c>
      <c r="I47" s="164">
        <v>6.8500000000000005</v>
      </c>
      <c r="J47" s="18">
        <v>6.97</v>
      </c>
    </row>
    <row r="48" spans="2:10" s="19" customFormat="1" ht="12" customHeight="1" x14ac:dyDescent="0.2">
      <c r="B48" s="21" t="s">
        <v>107</v>
      </c>
      <c r="C48" s="17">
        <v>6.85</v>
      </c>
      <c r="D48" s="17">
        <v>6.97</v>
      </c>
      <c r="E48" s="17">
        <v>0</v>
      </c>
      <c r="F48" s="17">
        <v>0</v>
      </c>
      <c r="G48" s="17">
        <v>0</v>
      </c>
      <c r="H48" s="18">
        <v>0</v>
      </c>
      <c r="I48" s="164">
        <v>6.85</v>
      </c>
      <c r="J48" s="18">
        <v>6.97</v>
      </c>
    </row>
    <row r="49" spans="2:10" s="19" customFormat="1" ht="12" customHeight="1" x14ac:dyDescent="0.2">
      <c r="B49" s="21" t="s">
        <v>172</v>
      </c>
      <c r="C49" s="17">
        <v>6.85</v>
      </c>
      <c r="D49" s="17">
        <v>6.97</v>
      </c>
      <c r="E49" s="17">
        <v>0</v>
      </c>
      <c r="F49" s="17">
        <v>0</v>
      </c>
      <c r="G49" s="17">
        <v>0</v>
      </c>
      <c r="H49" s="18">
        <v>0</v>
      </c>
      <c r="I49" s="164">
        <v>6.85</v>
      </c>
      <c r="J49" s="18">
        <v>6.97</v>
      </c>
    </row>
    <row r="50" spans="2:10" s="19" customFormat="1" ht="15" customHeight="1" x14ac:dyDescent="0.2">
      <c r="B50" s="21" t="s">
        <v>195</v>
      </c>
      <c r="C50" s="17">
        <v>6.85</v>
      </c>
      <c r="D50" s="17">
        <v>6.9699999999999989</v>
      </c>
      <c r="E50" s="17">
        <v>0</v>
      </c>
      <c r="F50" s="17">
        <v>0</v>
      </c>
      <c r="G50" s="17">
        <v>0</v>
      </c>
      <c r="H50" s="18">
        <v>0</v>
      </c>
      <c r="I50" s="164">
        <v>6.85</v>
      </c>
      <c r="J50" s="18">
        <v>6.9699999999999989</v>
      </c>
    </row>
    <row r="51" spans="2:10" s="19" customFormat="1" ht="14.25" customHeight="1" x14ac:dyDescent="0.2">
      <c r="B51" s="20" t="s">
        <v>137</v>
      </c>
      <c r="C51" s="17">
        <v>6.8499999999999988</v>
      </c>
      <c r="D51" s="17">
        <v>6.97</v>
      </c>
      <c r="E51" s="17">
        <v>0</v>
      </c>
      <c r="F51" s="17">
        <v>0</v>
      </c>
      <c r="G51" s="17">
        <v>0</v>
      </c>
      <c r="H51" s="18">
        <v>0</v>
      </c>
      <c r="I51" s="164">
        <v>6.8499999999999988</v>
      </c>
      <c r="J51" s="18">
        <v>6.97</v>
      </c>
    </row>
    <row r="52" spans="2:10" s="19" customFormat="1" ht="12" customHeight="1" x14ac:dyDescent="0.2">
      <c r="B52" s="20" t="s">
        <v>27</v>
      </c>
      <c r="C52" s="17">
        <v>6.85</v>
      </c>
      <c r="D52" s="17">
        <v>6.97</v>
      </c>
      <c r="E52" s="17">
        <v>0</v>
      </c>
      <c r="F52" s="17">
        <v>0</v>
      </c>
      <c r="G52" s="17">
        <v>0</v>
      </c>
      <c r="H52" s="18">
        <v>0</v>
      </c>
      <c r="I52" s="164">
        <v>6.85</v>
      </c>
      <c r="J52" s="18">
        <v>6.97</v>
      </c>
    </row>
    <row r="53" spans="2:10" s="19" customFormat="1" ht="12" customHeight="1" x14ac:dyDescent="0.2">
      <c r="B53" s="21" t="s">
        <v>194</v>
      </c>
      <c r="C53" s="17">
        <v>6.86</v>
      </c>
      <c r="D53" s="17">
        <v>6.96</v>
      </c>
      <c r="E53" s="17">
        <v>0</v>
      </c>
      <c r="F53" s="17">
        <v>0</v>
      </c>
      <c r="G53" s="17">
        <v>0</v>
      </c>
      <c r="H53" s="18">
        <v>0</v>
      </c>
      <c r="I53" s="164">
        <v>6.86</v>
      </c>
      <c r="J53" s="18">
        <v>6.96</v>
      </c>
    </row>
    <row r="54" spans="2:10" s="19" customFormat="1" ht="12" customHeight="1" x14ac:dyDescent="0.2">
      <c r="B54" s="20" t="s">
        <v>7</v>
      </c>
      <c r="C54" s="17">
        <v>6.85</v>
      </c>
      <c r="D54" s="17">
        <v>6.97</v>
      </c>
      <c r="E54" s="17">
        <v>0</v>
      </c>
      <c r="F54" s="17">
        <v>0</v>
      </c>
      <c r="G54" s="17">
        <v>0</v>
      </c>
      <c r="H54" s="18">
        <v>0</v>
      </c>
      <c r="I54" s="164">
        <v>6.85</v>
      </c>
      <c r="J54" s="18">
        <v>6.97</v>
      </c>
    </row>
    <row r="55" spans="2:10" s="19" customFormat="1" ht="14.25" customHeight="1" thickBot="1" x14ac:dyDescent="0.25">
      <c r="B55" s="20" t="s">
        <v>148</v>
      </c>
      <c r="C55" s="17">
        <v>6.8500000000000005</v>
      </c>
      <c r="D55" s="17">
        <v>6.9700000000000006</v>
      </c>
      <c r="E55" s="17">
        <v>0</v>
      </c>
      <c r="F55" s="17">
        <v>0</v>
      </c>
      <c r="G55" s="17">
        <v>0</v>
      </c>
      <c r="H55" s="18">
        <v>0</v>
      </c>
      <c r="I55" s="164">
        <v>6.8500000000000005</v>
      </c>
      <c r="J55" s="18">
        <v>6.9700000000000006</v>
      </c>
    </row>
    <row r="56" spans="2:10" s="15" customFormat="1" ht="13.5" customHeight="1" thickBot="1" x14ac:dyDescent="0.25">
      <c r="B56" s="11" t="s">
        <v>28</v>
      </c>
      <c r="C56" s="12">
        <v>6.8580500364034114</v>
      </c>
      <c r="D56" s="12">
        <v>6.9700000000000024</v>
      </c>
      <c r="E56" s="12">
        <v>6.884336480671676</v>
      </c>
      <c r="F56" s="12">
        <v>6.96</v>
      </c>
      <c r="G56" s="12">
        <v>0</v>
      </c>
      <c r="H56" s="13">
        <v>0</v>
      </c>
      <c r="I56" s="163">
        <v>6.8727373910879024</v>
      </c>
      <c r="J56" s="13">
        <v>6.9698407246517764</v>
      </c>
    </row>
    <row r="57" spans="2:10" s="19" customFormat="1" ht="12" customHeight="1" x14ac:dyDescent="0.2">
      <c r="B57" s="16" t="s">
        <v>12</v>
      </c>
      <c r="C57" s="17">
        <v>6.85</v>
      </c>
      <c r="D57" s="17">
        <v>6.97</v>
      </c>
      <c r="E57" s="17">
        <v>6.8806228466310975</v>
      </c>
      <c r="F57" s="17">
        <v>0</v>
      </c>
      <c r="G57" s="17">
        <v>0</v>
      </c>
      <c r="H57" s="165">
        <v>0</v>
      </c>
      <c r="I57" s="164">
        <v>6.8784503630305478</v>
      </c>
      <c r="J57" s="18">
        <v>6.97</v>
      </c>
    </row>
    <row r="58" spans="2:10" s="19" customFormat="1" ht="15" customHeight="1" x14ac:dyDescent="0.2">
      <c r="B58" s="20" t="s">
        <v>147</v>
      </c>
      <c r="C58" s="17">
        <v>6.85</v>
      </c>
      <c r="D58" s="17">
        <v>6.97</v>
      </c>
      <c r="E58" s="17">
        <v>0</v>
      </c>
      <c r="F58" s="17">
        <v>0</v>
      </c>
      <c r="G58" s="17">
        <v>0</v>
      </c>
      <c r="H58" s="18">
        <v>0</v>
      </c>
      <c r="I58" s="164">
        <v>6.85</v>
      </c>
      <c r="J58" s="18">
        <v>6.97</v>
      </c>
    </row>
    <row r="59" spans="2:10" s="19" customFormat="1" ht="12" customHeight="1" x14ac:dyDescent="0.2">
      <c r="B59" s="20" t="s">
        <v>29</v>
      </c>
      <c r="C59" s="17">
        <v>6.8500000000000005</v>
      </c>
      <c r="D59" s="17">
        <v>6.9700000000000006</v>
      </c>
      <c r="E59" s="17">
        <v>0</v>
      </c>
      <c r="F59" s="17">
        <v>0</v>
      </c>
      <c r="G59" s="17">
        <v>0</v>
      </c>
      <c r="H59" s="18">
        <v>0</v>
      </c>
      <c r="I59" s="164">
        <v>6.8500000000000005</v>
      </c>
      <c r="J59" s="18">
        <v>6.9700000000000006</v>
      </c>
    </row>
    <row r="60" spans="2:10" s="19" customFormat="1" ht="12" customHeight="1" x14ac:dyDescent="0.2">
      <c r="B60" s="20" t="s">
        <v>30</v>
      </c>
      <c r="C60" s="17">
        <v>6.8600000000000021</v>
      </c>
      <c r="D60" s="17">
        <v>6.9699999999999989</v>
      </c>
      <c r="E60" s="17">
        <v>0</v>
      </c>
      <c r="F60" s="17">
        <v>6.96</v>
      </c>
      <c r="G60" s="17">
        <v>0</v>
      </c>
      <c r="H60" s="18">
        <v>0</v>
      </c>
      <c r="I60" s="164">
        <v>6.8600000000000021</v>
      </c>
      <c r="J60" s="18">
        <v>6.969733910309059</v>
      </c>
    </row>
    <row r="61" spans="2:10" s="19" customFormat="1" ht="12" customHeight="1" thickBot="1" x14ac:dyDescent="0.25">
      <c r="B61" s="119" t="s">
        <v>31</v>
      </c>
      <c r="C61" s="17">
        <v>6.8500000000000005</v>
      </c>
      <c r="D61" s="17">
        <v>6.97</v>
      </c>
      <c r="E61" s="17">
        <v>6.9250930589110187</v>
      </c>
      <c r="F61" s="17">
        <v>0</v>
      </c>
      <c r="G61" s="17">
        <v>0</v>
      </c>
      <c r="H61" s="18">
        <v>0</v>
      </c>
      <c r="I61" s="164">
        <v>6.8994332315065119</v>
      </c>
      <c r="J61" s="18">
        <v>6.97</v>
      </c>
    </row>
    <row r="62" spans="2:10" s="19" customFormat="1" ht="13.5" customHeight="1" thickBot="1" x14ac:dyDescent="0.25">
      <c r="B62" s="11" t="s">
        <v>109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v>0</v>
      </c>
      <c r="I62" s="163">
        <v>0</v>
      </c>
      <c r="J62" s="13">
        <v>0</v>
      </c>
    </row>
    <row r="63" spans="2:10" s="19" customFormat="1" ht="15.75" customHeight="1" thickBot="1" x14ac:dyDescent="0.25">
      <c r="B63" s="16" t="s">
        <v>168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66">
        <v>0</v>
      </c>
      <c r="I63" s="164">
        <v>0</v>
      </c>
      <c r="J63" s="18">
        <v>0</v>
      </c>
    </row>
    <row r="64" spans="2:10" ht="12" customHeight="1" thickTop="1" x14ac:dyDescent="0.25">
      <c r="B64" s="240" t="s">
        <v>32</v>
      </c>
      <c r="C64" s="240"/>
      <c r="D64" s="240"/>
      <c r="E64" s="240"/>
      <c r="F64" s="240"/>
      <c r="G64" s="240"/>
      <c r="H64" s="240"/>
      <c r="I64" s="240"/>
      <c r="J64" s="240"/>
    </row>
    <row r="65" spans="2:13" ht="15" customHeight="1" thickBot="1" x14ac:dyDescent="0.3">
      <c r="B65" s="239" t="s">
        <v>33</v>
      </c>
      <c r="C65" s="239"/>
      <c r="D65" s="239"/>
      <c r="E65" s="239"/>
      <c r="F65" s="239"/>
      <c r="G65" s="239"/>
      <c r="H65" s="239"/>
      <c r="I65" s="239"/>
      <c r="J65" s="239"/>
    </row>
    <row r="66" spans="2:13" s="7" customFormat="1" ht="14.25" thickTop="1" x14ac:dyDescent="0.25">
      <c r="B66" s="22"/>
      <c r="C66" s="230" t="s">
        <v>128</v>
      </c>
      <c r="D66" s="231"/>
      <c r="E66" s="231"/>
      <c r="F66" s="232"/>
      <c r="G66" s="245" t="s">
        <v>42</v>
      </c>
      <c r="H66" s="246"/>
    </row>
    <row r="67" spans="2:13" s="7" customFormat="1" ht="25.5" customHeight="1" x14ac:dyDescent="0.25">
      <c r="B67" s="243" t="s">
        <v>127</v>
      </c>
      <c r="C67" s="237" t="s">
        <v>43</v>
      </c>
      <c r="D67" s="238"/>
      <c r="E67" s="237" t="s">
        <v>44</v>
      </c>
      <c r="F67" s="238"/>
      <c r="G67" s="247"/>
      <c r="H67" s="248"/>
      <c r="M67" s="124"/>
    </row>
    <row r="68" spans="2:13" ht="14.25" thickBot="1" x14ac:dyDescent="0.3">
      <c r="B68" s="244"/>
      <c r="C68" s="8" t="s">
        <v>130</v>
      </c>
      <c r="D68" s="8" t="s">
        <v>131</v>
      </c>
      <c r="E68" s="8" t="s">
        <v>130</v>
      </c>
      <c r="F68" s="8" t="s">
        <v>131</v>
      </c>
      <c r="G68" s="8" t="s">
        <v>130</v>
      </c>
      <c r="H68" s="23" t="s">
        <v>131</v>
      </c>
    </row>
    <row r="69" spans="2:13" ht="13.5" customHeight="1" x14ac:dyDescent="0.25">
      <c r="B69" s="24" t="s">
        <v>34</v>
      </c>
      <c r="C69" s="155">
        <v>4589919.5699999994</v>
      </c>
      <c r="D69" s="25">
        <v>4140985.5300000007</v>
      </c>
      <c r="E69" s="155">
        <v>8900823.2799999993</v>
      </c>
      <c r="F69" s="155">
        <v>8070502.1699999962</v>
      </c>
      <c r="G69" s="156">
        <v>4500000</v>
      </c>
      <c r="H69" s="30">
        <v>4600000</v>
      </c>
      <c r="I69" s="26"/>
      <c r="J69" s="27"/>
    </row>
    <row r="70" spans="2:13" ht="13.5" customHeight="1" x14ac:dyDescent="0.25">
      <c r="B70" s="21" t="s">
        <v>35</v>
      </c>
      <c r="C70" s="28">
        <v>49015.76</v>
      </c>
      <c r="D70" s="28">
        <v>123294.30999999998</v>
      </c>
      <c r="E70" s="28">
        <v>0</v>
      </c>
      <c r="F70" s="28">
        <v>0</v>
      </c>
      <c r="G70" s="29">
        <v>0</v>
      </c>
      <c r="H70" s="30">
        <v>0</v>
      </c>
      <c r="I70" s="26"/>
      <c r="J70" s="27"/>
    </row>
    <row r="71" spans="2:13" ht="13.5" customHeight="1" x14ac:dyDescent="0.25">
      <c r="B71" s="21" t="s">
        <v>36</v>
      </c>
      <c r="C71" s="28">
        <v>115131.64000000001</v>
      </c>
      <c r="D71" s="28">
        <v>198234.81279999993</v>
      </c>
      <c r="E71" s="28">
        <v>1000</v>
      </c>
      <c r="F71" s="28">
        <v>0</v>
      </c>
      <c r="G71" s="29">
        <v>100000</v>
      </c>
      <c r="H71" s="30">
        <v>0</v>
      </c>
      <c r="I71" s="149"/>
      <c r="J71" s="27"/>
    </row>
    <row r="72" spans="2:13" ht="13.5" customHeight="1" x14ac:dyDescent="0.25">
      <c r="B72" s="120" t="s">
        <v>37</v>
      </c>
      <c r="C72" s="28">
        <v>385451.34909999999</v>
      </c>
      <c r="D72" s="121">
        <v>339813.95229999989</v>
      </c>
      <c r="E72" s="28">
        <v>488078.02</v>
      </c>
      <c r="F72" s="28">
        <v>5500</v>
      </c>
      <c r="G72" s="29">
        <v>0</v>
      </c>
      <c r="H72" s="30">
        <v>0</v>
      </c>
      <c r="I72" s="149"/>
      <c r="J72" s="32"/>
    </row>
    <row r="73" spans="2:13" ht="13.5" customHeight="1" thickBot="1" x14ac:dyDescent="0.3">
      <c r="B73" s="159" t="s">
        <v>110</v>
      </c>
      <c r="C73" s="162">
        <v>0</v>
      </c>
      <c r="D73" s="160">
        <v>0</v>
      </c>
      <c r="E73" s="161">
        <v>0</v>
      </c>
      <c r="F73" s="161">
        <v>0</v>
      </c>
      <c r="G73" s="157">
        <v>0</v>
      </c>
      <c r="H73" s="158">
        <v>0</v>
      </c>
      <c r="I73" s="32"/>
      <c r="J73" s="27"/>
      <c r="M73" s="142">
        <v>0</v>
      </c>
    </row>
    <row r="74" spans="2:13" ht="14.25" thickTop="1" x14ac:dyDescent="0.25">
      <c r="B74" s="31" t="s">
        <v>38</v>
      </c>
      <c r="C74" s="27"/>
      <c r="D74" s="27"/>
      <c r="E74" s="27"/>
      <c r="F74" s="27"/>
      <c r="G74" s="32"/>
      <c r="H74" s="32"/>
      <c r="I74" s="32">
        <v>0</v>
      </c>
      <c r="J74" s="32"/>
      <c r="K74" s="212"/>
      <c r="L74" s="212"/>
      <c r="M74" s="142"/>
    </row>
    <row r="75" spans="2:13" ht="15.75" customHeight="1" x14ac:dyDescent="0.25">
      <c r="B75" s="241" t="s">
        <v>105</v>
      </c>
      <c r="C75" s="242"/>
      <c r="D75" s="242"/>
      <c r="E75" s="242"/>
      <c r="F75" s="242"/>
      <c r="G75" s="242"/>
      <c r="H75" s="242"/>
      <c r="I75" s="242"/>
      <c r="J75" s="242"/>
    </row>
    <row r="76" spans="2:13" ht="16.5" customHeight="1" x14ac:dyDescent="0.25">
      <c r="B76" s="241" t="s">
        <v>8</v>
      </c>
      <c r="C76" s="242"/>
      <c r="D76" s="242"/>
      <c r="E76" s="242"/>
      <c r="F76" s="242"/>
      <c r="G76" s="242"/>
      <c r="H76" s="242"/>
      <c r="I76" s="242"/>
      <c r="J76" s="242"/>
    </row>
    <row r="77" spans="2:13" ht="15" customHeight="1" x14ac:dyDescent="0.25">
      <c r="B77" s="241" t="s">
        <v>9</v>
      </c>
      <c r="C77" s="242"/>
      <c r="D77" s="242"/>
      <c r="E77" s="242"/>
      <c r="F77" s="242"/>
      <c r="G77" s="242"/>
      <c r="H77" s="242"/>
      <c r="I77" s="242"/>
      <c r="J77" s="242"/>
    </row>
    <row r="78" spans="2:13" ht="16.5" customHeight="1" x14ac:dyDescent="0.25">
      <c r="B78" s="241" t="s">
        <v>154</v>
      </c>
      <c r="C78" s="242"/>
      <c r="D78" s="242"/>
      <c r="E78" s="242"/>
      <c r="F78" s="242"/>
      <c r="G78" s="242"/>
      <c r="H78" s="242"/>
      <c r="I78" s="242"/>
      <c r="J78" s="242"/>
    </row>
    <row r="79" spans="2:13" ht="16.5" customHeight="1" x14ac:dyDescent="0.25">
      <c r="B79" s="241" t="s">
        <v>86</v>
      </c>
      <c r="C79" s="242"/>
      <c r="D79" s="242"/>
      <c r="E79" s="242"/>
      <c r="F79" s="242"/>
      <c r="G79" s="242"/>
      <c r="H79" s="242"/>
      <c r="I79" s="242"/>
      <c r="J79" s="242"/>
    </row>
    <row r="80" spans="2:13" ht="17.25" customHeight="1" x14ac:dyDescent="0.25">
      <c r="B80" s="241"/>
      <c r="C80" s="242"/>
      <c r="D80" s="242"/>
      <c r="E80" s="242"/>
      <c r="F80" s="242"/>
      <c r="G80" s="242"/>
      <c r="H80" s="242"/>
      <c r="I80" s="242"/>
      <c r="J80" s="242"/>
    </row>
    <row r="81" spans="2:10" ht="12.75" customHeight="1" x14ac:dyDescent="0.25">
      <c r="B81" s="103"/>
      <c r="C81" s="102"/>
      <c r="D81" s="102"/>
      <c r="E81" s="102"/>
      <c r="F81" s="102"/>
      <c r="G81" s="102"/>
      <c r="H81" s="102"/>
      <c r="I81" s="102"/>
      <c r="J81" s="102"/>
    </row>
    <row r="82" spans="2:10" ht="15.75" customHeight="1" x14ac:dyDescent="0.25">
      <c r="B82" s="10" t="s">
        <v>39</v>
      </c>
    </row>
    <row r="83" spans="2:10" x14ac:dyDescent="0.25">
      <c r="B83" s="10" t="s">
        <v>40</v>
      </c>
    </row>
  </sheetData>
  <mergeCells count="24">
    <mergeCell ref="B65:J65"/>
    <mergeCell ref="B64:J64"/>
    <mergeCell ref="B80:J80"/>
    <mergeCell ref="B67:B68"/>
    <mergeCell ref="G66:H67"/>
    <mergeCell ref="B75:J75"/>
    <mergeCell ref="B76:J76"/>
    <mergeCell ref="B77:J77"/>
    <mergeCell ref="C66:F66"/>
    <mergeCell ref="B79:J79"/>
    <mergeCell ref="B78:J78"/>
    <mergeCell ref="C67:D67"/>
    <mergeCell ref="E67:F67"/>
    <mergeCell ref="B1:J1"/>
    <mergeCell ref="B2:J2"/>
    <mergeCell ref="B4:J4"/>
    <mergeCell ref="B3:J3"/>
    <mergeCell ref="B5:B7"/>
    <mergeCell ref="I6:J6"/>
    <mergeCell ref="C5:F5"/>
    <mergeCell ref="G5:H6"/>
    <mergeCell ref="I5:J5"/>
    <mergeCell ref="E6:F6"/>
    <mergeCell ref="C6:D6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S86"/>
  <sheetViews>
    <sheetView showZeros="0" topLeftCell="C38" workbookViewId="0">
      <selection activeCell="O76" sqref="O76"/>
    </sheetView>
  </sheetViews>
  <sheetFormatPr baseColWidth="10" defaultRowHeight="12.75" x14ac:dyDescent="0.2"/>
  <cols>
    <col min="1" max="1" width="9.42578125" customWidth="1"/>
    <col min="2" max="2" width="42" customWidth="1"/>
    <col min="3" max="3" width="15.28515625" customWidth="1"/>
    <col min="4" max="4" width="12.85546875" style="35" customWidth="1"/>
    <col min="5" max="5" width="12.85546875" customWidth="1"/>
    <col min="6" max="6" width="12.85546875" style="35" customWidth="1"/>
    <col min="7" max="7" width="12.28515625" customWidth="1"/>
    <col min="8" max="8" width="12.28515625" style="35" customWidth="1"/>
    <col min="9" max="9" width="12.28515625" customWidth="1"/>
    <col min="10" max="10" width="11.42578125" style="35"/>
    <col min="11" max="11" width="12.5703125" customWidth="1"/>
    <col min="12" max="12" width="12.5703125" style="35" customWidth="1"/>
    <col min="13" max="13" width="12.5703125" customWidth="1"/>
    <col min="14" max="14" width="13.85546875" style="35" bestFit="1" customWidth="1"/>
    <col min="15" max="15" width="12.28515625" bestFit="1" customWidth="1"/>
    <col min="16" max="16" width="12.7109375" style="35" bestFit="1" customWidth="1"/>
    <col min="18" max="18" width="11.42578125" style="35"/>
  </cols>
  <sheetData>
    <row r="1" spans="1:18" ht="15" x14ac:dyDescent="0.3">
      <c r="B1" s="33" t="s">
        <v>48</v>
      </c>
      <c r="C1" s="33"/>
      <c r="D1" s="34"/>
    </row>
    <row r="2" spans="1:18" ht="15" x14ac:dyDescent="0.3">
      <c r="B2" s="33" t="s">
        <v>49</v>
      </c>
      <c r="C2" s="33"/>
      <c r="D2" s="34"/>
      <c r="G2" s="36"/>
    </row>
    <row r="3" spans="1:18" ht="15" x14ac:dyDescent="0.3">
      <c r="B3" s="33" t="s">
        <v>50</v>
      </c>
      <c r="C3" s="33"/>
      <c r="D3" s="34"/>
    </row>
    <row r="4" spans="1:18" ht="15" x14ac:dyDescent="0.3">
      <c r="B4" s="33"/>
      <c r="C4" s="33"/>
      <c r="D4" s="34"/>
    </row>
    <row r="5" spans="1:18" ht="21" customHeight="1" x14ac:dyDescent="0.3">
      <c r="A5" s="249" t="s">
        <v>51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8" ht="20.25" customHeight="1" x14ac:dyDescent="0.3">
      <c r="A6" s="249" t="s">
        <v>52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</row>
    <row r="7" spans="1:18" ht="20.25" x14ac:dyDescent="0.3">
      <c r="A7" s="249" t="s">
        <v>81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</row>
    <row r="8" spans="1:18" ht="20.25" x14ac:dyDescent="0.3">
      <c r="A8" s="249" t="s">
        <v>53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</row>
    <row r="9" spans="1:18" ht="20.25" customHeight="1" thickBot="1" x14ac:dyDescent="0.35">
      <c r="A9" s="254">
        <f>+'TC SIN BCB'!B4</f>
        <v>41085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</row>
    <row r="10" spans="1:18" ht="24" customHeight="1" thickBot="1" x14ac:dyDescent="0.25">
      <c r="A10" s="261" t="s">
        <v>54</v>
      </c>
      <c r="B10" s="264" t="s">
        <v>55</v>
      </c>
      <c r="C10" s="250" t="s">
        <v>128</v>
      </c>
      <c r="D10" s="251"/>
      <c r="E10" s="251"/>
      <c r="F10" s="251"/>
      <c r="G10" s="251"/>
      <c r="H10" s="251"/>
      <c r="I10" s="251"/>
      <c r="J10" s="252"/>
      <c r="K10" s="255" t="s">
        <v>82</v>
      </c>
      <c r="L10" s="256"/>
      <c r="M10" s="256"/>
      <c r="N10" s="257"/>
      <c r="O10" s="256" t="s">
        <v>56</v>
      </c>
      <c r="P10" s="256"/>
      <c r="Q10" s="256"/>
      <c r="R10" s="257"/>
    </row>
    <row r="11" spans="1:18" ht="18" customHeight="1" thickBot="1" x14ac:dyDescent="0.25">
      <c r="A11" s="262"/>
      <c r="B11" s="265"/>
      <c r="C11" s="250" t="s">
        <v>83</v>
      </c>
      <c r="D11" s="251"/>
      <c r="E11" s="251"/>
      <c r="F11" s="252"/>
      <c r="G11" s="253" t="s">
        <v>84</v>
      </c>
      <c r="H11" s="251"/>
      <c r="I11" s="251"/>
      <c r="J11" s="252"/>
      <c r="K11" s="258"/>
      <c r="L11" s="259"/>
      <c r="M11" s="259"/>
      <c r="N11" s="260"/>
      <c r="O11" s="259"/>
      <c r="P11" s="259"/>
      <c r="Q11" s="259"/>
      <c r="R11" s="260"/>
    </row>
    <row r="12" spans="1:18" ht="26.25" customHeight="1" thickBot="1" x14ac:dyDescent="0.25">
      <c r="A12" s="263"/>
      <c r="B12" s="266"/>
      <c r="C12" s="37" t="s">
        <v>130</v>
      </c>
      <c r="D12" s="38" t="s">
        <v>57</v>
      </c>
      <c r="E12" s="39" t="s">
        <v>131</v>
      </c>
      <c r="F12" s="40" t="s">
        <v>57</v>
      </c>
      <c r="G12" s="39" t="s">
        <v>130</v>
      </c>
      <c r="H12" s="38" t="s">
        <v>57</v>
      </c>
      <c r="I12" s="39" t="s">
        <v>131</v>
      </c>
      <c r="J12" s="40" t="s">
        <v>57</v>
      </c>
      <c r="K12" s="41" t="s">
        <v>130</v>
      </c>
      <c r="L12" s="38" t="s">
        <v>57</v>
      </c>
      <c r="M12" s="39" t="s">
        <v>131</v>
      </c>
      <c r="N12" s="42" t="s">
        <v>57</v>
      </c>
      <c r="O12" s="39" t="s">
        <v>130</v>
      </c>
      <c r="P12" s="43" t="s">
        <v>57</v>
      </c>
      <c r="Q12" s="39" t="s">
        <v>131</v>
      </c>
      <c r="R12" s="40" t="s">
        <v>57</v>
      </c>
    </row>
    <row r="13" spans="1:18" ht="13.5" thickBot="1" x14ac:dyDescent="0.25">
      <c r="A13" s="67">
        <v>1</v>
      </c>
      <c r="B13" s="187" t="s">
        <v>58</v>
      </c>
      <c r="C13" s="45">
        <f>IF(D13&lt;&gt;"",SUMIF('SIN BCB'!$Q:$Q,$A13&amp;$A$9&amp;"30"&amp;"CME",'SIN BCB'!$N:$N),0)</f>
        <v>4589919.5699999994</v>
      </c>
      <c r="D13" s="46">
        <f>+'TC SIN BCB'!C8</f>
        <v>6.8525492773286238</v>
      </c>
      <c r="E13" s="47">
        <f>IF(F13&lt;&gt;"",SUMIF('SIN BCB'!$Q:$Q,$A13&amp;$A$9&amp;"30"&amp;"VME",'SIN BCB'!$N:$N),0)</f>
        <v>4140985.5300000007</v>
      </c>
      <c r="F13" s="48">
        <f>+'TC SIN BCB'!D8</f>
        <v>6.9643157707773877</v>
      </c>
      <c r="G13" s="47">
        <f>IF(H13&lt;&gt;"",SUMIF('SIN BCB'!$Q:$Q,$A13&amp;$A$9&amp;"31"&amp;"CME",'SIN BCB'!$N:$N),0)</f>
        <v>8900823.2799999993</v>
      </c>
      <c r="H13" s="46">
        <f>+'TC SIN BCB'!E8</f>
        <v>6.9419219518169122</v>
      </c>
      <c r="I13" s="47">
        <f>IF(J13&lt;&gt;"",SUMIF('SIN BCB'!$Q:$Q,$A13&amp;$A$9&amp;"31"&amp;"VME",'SIN BCB'!$N:$N),0)</f>
        <v>8070502.1699999962</v>
      </c>
      <c r="J13" s="48">
        <f>+'TC SIN BCB'!F8</f>
        <v>6.9613146922764537</v>
      </c>
      <c r="K13" s="47">
        <f>IF(L13&lt;&gt;"",SUMIF('SIN BCB'!$Q:$Q,$A13&amp;$A$9&amp;"32"&amp;"CME",'SIN BCB'!$N:$N),0)</f>
        <v>4500000</v>
      </c>
      <c r="L13" s="46">
        <f>+'TC SIN BCB'!G8</f>
        <v>6.9591666666666665</v>
      </c>
      <c r="M13" s="47">
        <f>IF(N13&lt;&gt;"",SUMIF('SIN BCB'!$Q:$Q,$A13&amp;$A$9&amp;"32"&amp;"vME",'SIN BCB'!$N:$N),0)</f>
        <v>4600000</v>
      </c>
      <c r="N13" s="46">
        <f>+'TC SIN BCB'!H8</f>
        <v>6.9591847826086957</v>
      </c>
      <c r="O13" s="51">
        <f>SUMIF('SIN BCB'!$R:$R,$A13&amp;$A$9&amp;"TD"&amp;"CME",'SIN BCB'!$N:$N)</f>
        <v>17990742.850000005</v>
      </c>
      <c r="P13" s="49">
        <f>+'TC SIN BCB'!I8</f>
        <v>6.9234339897796335</v>
      </c>
      <c r="Q13" s="52">
        <f>IF(R13&lt;&gt;"",SUMIF('SIN BCB'!$R:$R,$A13&amp;$A$9&amp;"TD"&amp;"VME",'SIN BCB'!$N:$N),0)</f>
        <v>16811487.700000003</v>
      </c>
      <c r="R13" s="50">
        <f>+'TC SIN BCB'!J8</f>
        <v>6.961471123296838</v>
      </c>
    </row>
    <row r="14" spans="1:18" x14ac:dyDescent="0.2">
      <c r="A14" s="53">
        <v>1001</v>
      </c>
      <c r="B14" s="188" t="s">
        <v>59</v>
      </c>
      <c r="C14" s="55">
        <f>IF(D14&lt;&gt;"",SUMIF('SIN BCB'!$P:$P,$A14&amp;$A$9&amp;"30"&amp;"CME",'SIN BCB'!$N:$N),0)</f>
        <v>1484376.7200000011</v>
      </c>
      <c r="D14" s="56">
        <f>+'TC SIN BCB'!C9</f>
        <v>6.8503031640781797</v>
      </c>
      <c r="E14" s="55">
        <f>IF(F14&lt;&gt;"",SUMIF('SIN BCB'!$P:$P,$A14&amp;$A$9&amp;"30"&amp;"VME",'SIN BCB'!$N:$N),0)</f>
        <v>1064173.9000000001</v>
      </c>
      <c r="F14" s="58">
        <f>+'TC SIN BCB'!D9</f>
        <v>6.9699999999999935</v>
      </c>
      <c r="G14" s="57">
        <f>IF(H14&lt;&gt;"",SUMIF('SIN BCB'!$P:$P,$A14&amp;$A$9&amp;"31"&amp;"CME",'SIN BCB'!$N:$N),0)</f>
        <v>1156743.58</v>
      </c>
      <c r="H14" s="59">
        <f>+'TC SIN BCB'!E9</f>
        <v>6.9279559199714775</v>
      </c>
      <c r="I14" s="57">
        <f>IF(J14&lt;&gt;"",SUMIF('SIN BCB'!$P:$P,$A14&amp;$A$9&amp;"31"&amp;"VME",'SIN BCB'!$N:$N),0)</f>
        <v>783535.13000000012</v>
      </c>
      <c r="J14" s="58">
        <f>+'TC SIN BCB'!D9</f>
        <v>6.9699999999999935</v>
      </c>
      <c r="K14" s="57">
        <f>IF(L14&lt;&gt;"",SUMIF('SIN BCB'!$P:$P,$A14&amp;$A$9&amp;"32"&amp;"CME",'SIN BCB'!$N:$N),0)</f>
        <v>0</v>
      </c>
      <c r="L14" s="59">
        <f>+'TC SIN BCB'!G9</f>
        <v>0</v>
      </c>
      <c r="M14" s="57">
        <f>IF(N14&lt;&gt;"",SUMIF('SIN BCB'!$P:$P,$A14&amp;$A$9&amp;"32"&amp;"VME",'SIN BCB'!$N:$N),0)</f>
        <v>0</v>
      </c>
      <c r="N14" s="58">
        <f>+'TC SIN BCB'!H9</f>
        <v>0</v>
      </c>
      <c r="O14" s="60">
        <f>SUMIF('SIN BCB'!$S:$S,$A14&amp;$A$9&amp;"TD"&amp;"CME",'SIN BCB'!$N:$N)</f>
        <v>2641120.2999999989</v>
      </c>
      <c r="P14" s="59">
        <f>+'TC SIN BCB'!I9</f>
        <v>6.8843130979872376</v>
      </c>
      <c r="Q14" s="57">
        <f>SUMIF('SIN BCB'!$S:$S,$A14&amp;$A$9&amp;"TD"&amp;"VME",'SIN BCB'!$N:$N)</f>
        <v>1847709.0300000005</v>
      </c>
      <c r="R14" s="61">
        <f>+'TC SIN BCB'!J9</f>
        <v>6.9661563214474294</v>
      </c>
    </row>
    <row r="15" spans="1:18" x14ac:dyDescent="0.2">
      <c r="A15" s="62">
        <v>1003</v>
      </c>
      <c r="B15" s="186" t="s">
        <v>100</v>
      </c>
      <c r="C15" s="55">
        <f>IF(D15&lt;&gt;"",SUMIF('SIN BCB'!$P:$P,$A15&amp;$A$9&amp;"30"&amp;"CME",'SIN BCB'!$N:$N),0)</f>
        <v>110364.38</v>
      </c>
      <c r="D15" s="56">
        <f>+'TC SIN BCB'!C10</f>
        <v>6.8499999999999988</v>
      </c>
      <c r="E15" s="57">
        <f>IF(F15&lt;&gt;"",SUMIF('SIN BCB'!$P:$P,$A15&amp;$A$9&amp;"30"&amp;"VME",'SIN BCB'!$N:$N),0)</f>
        <v>171719.72</v>
      </c>
      <c r="F15" s="58">
        <f>+'TC SIN BCB'!D10</f>
        <v>6.9699999999999989</v>
      </c>
      <c r="G15" s="57">
        <f>IF(H15&lt;&gt;"",SUMIF('SIN BCB'!$P:$P,$A15&amp;$A$9&amp;"31"&amp;"CME",'SIN BCB'!$N:$N),0)</f>
        <v>20000</v>
      </c>
      <c r="H15" s="56">
        <f>+'TC SIN BCB'!E10</f>
        <v>6.89</v>
      </c>
      <c r="I15" s="57">
        <f>IF(J15&lt;&gt;"",SUMIF('SIN BCB'!$P:$P,$A15&amp;$A$9&amp;"31"&amp;"VME",'SIN BCB'!$N:$N),0)</f>
        <v>0</v>
      </c>
      <c r="J15" s="58">
        <f>+'TC SIN BCB'!F10</f>
        <v>0</v>
      </c>
      <c r="K15" s="57">
        <f>IF(L15&lt;&gt;"",SUMIF('SIN BCB'!$P:$P,$A15&amp;$A$9&amp;"32"&amp;"CME",'SIN BCB'!$N:$N),0)</f>
        <v>0</v>
      </c>
      <c r="L15" s="64">
        <f>+'TC SIN BCB'!G10</f>
        <v>0</v>
      </c>
      <c r="M15" s="57">
        <f>IF(N15&lt;&gt;"",SUMIF('SIN BCB'!$P:$P,$A15&amp;$A$9&amp;"32"&amp;"VME",'SIN BCB'!$N:$N),0)</f>
        <v>1000000</v>
      </c>
      <c r="N15" s="58">
        <f>+'TC SIN BCB'!H10</f>
        <v>6.9589999999999996</v>
      </c>
      <c r="O15" s="65">
        <f>SUMIF('SIN BCB'!$S:$S,$A15&amp;$A$9&amp;"TD"&amp;"CME",'SIN BCB'!$N:$N)</f>
        <v>130364.38</v>
      </c>
      <c r="P15" s="64">
        <f>+'TC SIN BCB'!I10</f>
        <v>6.8561366456082551</v>
      </c>
      <c r="Q15" s="57">
        <f>SUMIF('SIN BCB'!$S:$S,$A15&amp;$A$9&amp;"TD"&amp;"VME",'SIN BCB'!$N:$N)</f>
        <v>1171719.72</v>
      </c>
      <c r="R15" s="58">
        <f>+'TC SIN BCB'!J10</f>
        <v>6.9606120893826056</v>
      </c>
    </row>
    <row r="16" spans="1:18" x14ac:dyDescent="0.2">
      <c r="A16" s="62">
        <v>1005</v>
      </c>
      <c r="B16" s="186" t="s">
        <v>60</v>
      </c>
      <c r="C16" s="55">
        <f>IF(D16&lt;&gt;"",SUMIF('SIN BCB'!$P:$P,$A16&amp;$A$9&amp;"30"&amp;"CME",'SIN BCB'!$N:$N),0)</f>
        <v>149844.31000000003</v>
      </c>
      <c r="D16" s="56">
        <f>+'TC SIN BCB'!C11</f>
        <v>6.8499999999999988</v>
      </c>
      <c r="E16" s="57">
        <f>IF(F16&lt;&gt;"",SUMIF('SIN BCB'!$P:$P,$A16&amp;$A$9&amp;"30"&amp;"VME",'SIN BCB'!$N:$N),0)</f>
        <v>272856.07</v>
      </c>
      <c r="F16" s="58">
        <f>+'TC SIN BCB'!D11</f>
        <v>6.9699999999999989</v>
      </c>
      <c r="G16" s="57">
        <f>IF(H16&lt;&gt;"",SUMIF('SIN BCB'!$P:$P,$A16&amp;$A$9&amp;"31"&amp;"CME",'SIN BCB'!$N:$N),0)</f>
        <v>437907.43</v>
      </c>
      <c r="H16" s="56">
        <f>+'TC SIN BCB'!E11</f>
        <v>6.8657630053228376</v>
      </c>
      <c r="I16" s="57">
        <f>IF(J16&lt;&gt;"",SUMIF('SIN BCB'!$P:$P,$A16&amp;$A$9&amp;"31"&amp;"VME",'SIN BCB'!$N:$N),0)</f>
        <v>1778130.72</v>
      </c>
      <c r="J16" s="58">
        <f>+'TC SIN BCB'!F11</f>
        <v>6.9644529488810596</v>
      </c>
      <c r="K16" s="57">
        <f>IF(L16&lt;&gt;"",SUMIF('SIN BCB'!$P:$P,$A16&amp;$A$9&amp;"32"&amp;"CME",'SIN BCB'!$N:$N),0)</f>
        <v>0</v>
      </c>
      <c r="L16" s="64">
        <f>+'TC SIN BCB'!G11</f>
        <v>0</v>
      </c>
      <c r="M16" s="57">
        <f>IF(N16&lt;&gt;"",SUMIF('SIN BCB'!$P:$P,$A16&amp;$A$9&amp;"32"&amp;"VME",'SIN BCB'!$N:$N),0)</f>
        <v>1500000</v>
      </c>
      <c r="N16" s="58">
        <f>+'TC SIN BCB'!H11</f>
        <v>6.9595000000000002</v>
      </c>
      <c r="O16" s="65">
        <f>SUMIF('SIN BCB'!$S:$S,$A16&amp;$A$9&amp;"TD"&amp;"CME",'SIN BCB'!$N:$N)</f>
        <v>587751.74</v>
      </c>
      <c r="P16" s="64">
        <f>+'TC SIN BCB'!I11</f>
        <v>6.8617443074690012</v>
      </c>
      <c r="Q16" s="57">
        <f>SUMIF('SIN BCB'!$S:$S,$A16&amp;$A$9&amp;"TD"&amp;"VME",'SIN BCB'!$N:$N)</f>
        <v>3550986.79</v>
      </c>
      <c r="R16" s="58">
        <f>+'TC SIN BCB'!J11</f>
        <v>6.9627869678163474</v>
      </c>
    </row>
    <row r="17" spans="1:19" x14ac:dyDescent="0.2">
      <c r="A17" s="62">
        <v>1007</v>
      </c>
      <c r="B17" s="186" t="s">
        <v>149</v>
      </c>
      <c r="C17" s="55">
        <f>IF(D17&lt;&gt;"",SUMIF('SIN BCB'!$P:$P,$A17&amp;$A$9&amp;"30"&amp;"CME",'SIN BCB'!$N:$N),0)</f>
        <v>215.81</v>
      </c>
      <c r="D17" s="56">
        <f>+'TC SIN BCB'!C12</f>
        <v>6.85</v>
      </c>
      <c r="E17" s="57">
        <f>IF(F17&lt;&gt;"",SUMIF('SIN BCB'!$P:$P,$A17&amp;$A$9&amp;"30"&amp;"VME",'SIN BCB'!$N:$N),0)</f>
        <v>22025.45</v>
      </c>
      <c r="F17" s="58">
        <f>+'TC SIN BCB'!D12</f>
        <v>6.9700000000000006</v>
      </c>
      <c r="G17" s="57">
        <f>IF(H17&lt;&gt;"",SUMIF('SIN BCB'!$P:$P,$A17&amp;$A$9&amp;"31"&amp;"CME",'SIN BCB'!$N:$N),0)</f>
        <v>162.63999999999999</v>
      </c>
      <c r="H17" s="56">
        <f>+'TC SIN BCB'!E12</f>
        <v>6.96</v>
      </c>
      <c r="I17" s="57">
        <f>IF(J17&lt;&gt;"",SUMIF('SIN BCB'!$P:$P,$A17&amp;$A$9&amp;"31"&amp;"VME",'SIN BCB'!$N:$N),0)</f>
        <v>0</v>
      </c>
      <c r="J17" s="58">
        <f>+'TC SIN BCB'!F12</f>
        <v>0</v>
      </c>
      <c r="K17" s="57">
        <f>IF(L17&lt;&gt;"",SUMIF('SIN BCB'!$P:$P,$A17&amp;$A$9&amp;"32"&amp;"CME",'SIN BCB'!$N:$N),0)</f>
        <v>0</v>
      </c>
      <c r="L17" s="64">
        <f>+'TC SIN BCB'!G12</f>
        <v>0</v>
      </c>
      <c r="M17" s="57">
        <f>IF(N17&lt;&gt;"",SUMIF('SIN BCB'!$P:$P,$A17&amp;$A$9&amp;"32"&amp;"VME",'SIN BCB'!$N:$N),0)</f>
        <v>0</v>
      </c>
      <c r="N17" s="58">
        <f>+'TC SIN BCB'!H12</f>
        <v>0</v>
      </c>
      <c r="O17" s="65">
        <f>SUMIF('SIN BCB'!$S:$S,$A17&amp;$A$9&amp;"TD"&amp;"CME",'SIN BCB'!$N:$N)</f>
        <v>378.45</v>
      </c>
      <c r="P17" s="64">
        <f>+'TC SIN BCB'!I12</f>
        <v>6.8972728233584357</v>
      </c>
      <c r="Q17" s="57">
        <f>SUMIF('SIN BCB'!$S:$S,$A17&amp;$A$9&amp;"TD"&amp;"VME",'SIN BCB'!$N:$N)</f>
        <v>22025.45</v>
      </c>
      <c r="R17" s="58">
        <f>+'TC SIN BCB'!J12</f>
        <v>6.9700000000000006</v>
      </c>
      <c r="S17" s="36"/>
    </row>
    <row r="18" spans="1:19" x14ac:dyDescent="0.2">
      <c r="A18" s="62">
        <v>1008</v>
      </c>
      <c r="B18" s="186" t="s">
        <v>95</v>
      </c>
      <c r="C18" s="55">
        <f>IF(D18&lt;&gt;"",SUMIF('SIN BCB'!$P:$P,$A18&amp;$A$9&amp;"30"&amp;"CME",'SIN BCB'!$N:$N),0)</f>
        <v>196.35999999999999</v>
      </c>
      <c r="D18" s="56">
        <f>+'TC SIN BCB'!C13</f>
        <v>6.85</v>
      </c>
      <c r="E18" s="57">
        <f>IF(F18&lt;&gt;"",SUMIF('SIN BCB'!$P:$P,$A18&amp;$A$9&amp;"30"&amp;"VME",'SIN BCB'!$N:$N),0)</f>
        <v>5901.69</v>
      </c>
      <c r="F18" s="58">
        <f>+'TC SIN BCB'!D13</f>
        <v>6.9700000000000006</v>
      </c>
      <c r="G18" s="57">
        <f>IF(H18&lt;&gt;"",SUMIF('SIN BCB'!$P:$P,$A18&amp;$A$9&amp;"31"&amp;"CME",'SIN BCB'!$N:$N),0)</f>
        <v>0</v>
      </c>
      <c r="H18" s="56">
        <f>+'TC SIN BCB'!E13</f>
        <v>0</v>
      </c>
      <c r="I18" s="57">
        <f>IF(J18&lt;&gt;"",SUMIF('SIN BCB'!$P:$P,$A18&amp;$A$9&amp;"31"&amp;"VME",'SIN BCB'!$N:$N),0)</f>
        <v>7571.34</v>
      </c>
      <c r="J18" s="58">
        <f>+'TC SIN BCB'!F13</f>
        <v>6.96</v>
      </c>
      <c r="K18" s="57">
        <f>IF(L18&lt;&gt;"",SUMIF('SIN BCB'!$P:$P,$A18&amp;$A$9&amp;"32"&amp;"CME",'SIN BCB'!$N:$N),0)</f>
        <v>0</v>
      </c>
      <c r="L18" s="64">
        <f>+'TC SIN BCB'!G13</f>
        <v>0</v>
      </c>
      <c r="M18" s="57">
        <f>IF(N18&lt;&gt;"",SUMIF('SIN BCB'!$P:$P,$A18&amp;$A$9&amp;"32"&amp;"VME",'SIN BCB'!$N:$N),0)</f>
        <v>0</v>
      </c>
      <c r="N18" s="58">
        <f>+'TC SIN BCB'!H13</f>
        <v>0</v>
      </c>
      <c r="O18" s="65">
        <f>SUMIF('SIN BCB'!$S:$S,$A18&amp;$A$9&amp;"TD"&amp;"CME",'SIN BCB'!$N:$N)</f>
        <v>196.35999999999999</v>
      </c>
      <c r="P18" s="64">
        <f>+'TC SIN BCB'!I13</f>
        <v>6.85</v>
      </c>
      <c r="Q18" s="57">
        <f>SUMIF('SIN BCB'!$S:$S,$A18&amp;$A$9&amp;"TD"&amp;"VME",'SIN BCB'!$N:$N)</f>
        <v>13473.029999999999</v>
      </c>
      <c r="R18" s="58">
        <f>+'TC SIN BCB'!J13</f>
        <v>6.9643803732345297</v>
      </c>
    </row>
    <row r="19" spans="1:19" x14ac:dyDescent="0.2">
      <c r="A19" s="62">
        <v>1009</v>
      </c>
      <c r="B19" s="186" t="s">
        <v>99</v>
      </c>
      <c r="C19" s="55">
        <f>IF(D19&lt;&gt;"",SUMIF('SIN BCB'!$P:$P,$A19&amp;$A$9&amp;"30"&amp;"CME",'SIN BCB'!$N:$N),0)</f>
        <v>1400797.8599999999</v>
      </c>
      <c r="D19" s="56">
        <f>+'TC SIN BCB'!C14</f>
        <v>6.8503615520943182</v>
      </c>
      <c r="E19" s="57">
        <f>IF(F19&lt;&gt;"",SUMIF('SIN BCB'!$P:$P,$A19&amp;$A$9&amp;"30"&amp;"VME",'SIN BCB'!$N:$N),0)</f>
        <v>762528.67999999993</v>
      </c>
      <c r="F19" s="58">
        <f>+'TC SIN BCB'!D14</f>
        <v>6.9556781493648199</v>
      </c>
      <c r="G19" s="57">
        <f>IF(H19&lt;&gt;"",SUMIF('SIN BCB'!$P:$P,$A19&amp;$A$9&amp;"31"&amp;"CME",'SIN BCB'!$N:$N),0)</f>
        <v>1626618.28</v>
      </c>
      <c r="H19" s="56">
        <f>+'TC SIN BCB'!E14</f>
        <v>6.945869747295597</v>
      </c>
      <c r="I19" s="57">
        <f>IF(J19&lt;&gt;"",SUMIF('SIN BCB'!$P:$P,$A19&amp;$A$9&amp;"31"&amp;"VME",'SIN BCB'!$N:$N),0)</f>
        <v>2252249.6599999997</v>
      </c>
      <c r="J19" s="58">
        <f>+'TC SIN BCB'!F14</f>
        <v>6.9635274956995721</v>
      </c>
      <c r="K19" s="57">
        <f>IF(L19&lt;&gt;"",SUMIF('SIN BCB'!$P:$P,$A19&amp;$A$9&amp;"32"&amp;"CME",'SIN BCB'!$N:$N),0)</f>
        <v>1000000</v>
      </c>
      <c r="L19" s="64">
        <f>+'TC SIN BCB'!G14</f>
        <v>6.9595000000000002</v>
      </c>
      <c r="M19" s="57">
        <f>IF(N19&lt;&gt;"",SUMIF('SIN BCB'!$P:$P,$A19&amp;$A$9&amp;"32"&amp;"VME",'SIN BCB'!$N:$N),0)</f>
        <v>0</v>
      </c>
      <c r="N19" s="58">
        <f>+'TC SIN BCB'!H14</f>
        <v>0</v>
      </c>
      <c r="O19" s="65">
        <f>SUMIF('SIN BCB'!$S:$S,$A19&amp;$A$9&amp;"TD"&amp;"CME",'SIN BCB'!$N:$N)</f>
        <v>4027416.1399999997</v>
      </c>
      <c r="P19" s="64">
        <f>+'TC SIN BCB'!I14</f>
        <v>6.9160348808280849</v>
      </c>
      <c r="Q19" s="57">
        <f>SUMIF('SIN BCB'!$S:$S,$A19&amp;$A$9&amp;"TD"&amp;"VME",'SIN BCB'!$N:$N)</f>
        <v>3014778.3399999985</v>
      </c>
      <c r="R19" s="58">
        <f>+'TC SIN BCB'!J14</f>
        <v>6.9615421584626382</v>
      </c>
    </row>
    <row r="20" spans="1:19" x14ac:dyDescent="0.2">
      <c r="A20" s="62">
        <v>1014</v>
      </c>
      <c r="B20" s="186" t="s">
        <v>61</v>
      </c>
      <c r="C20" s="55">
        <f>IF(D20&lt;&gt;"",SUMIF('SIN BCB'!$P:$P,$A20&amp;$A$9&amp;"30"&amp;"CME",'SIN BCB'!$N:$N),0)</f>
        <v>1063498.21</v>
      </c>
      <c r="D20" s="56">
        <f>+'TC SIN BCB'!C15</f>
        <v>6.86</v>
      </c>
      <c r="E20" s="57">
        <f>IF(F20&lt;&gt;"",SUMIF('SIN BCB'!$P:$P,$A20&amp;$A$9&amp;"30"&amp;"VME",'SIN BCB'!$N:$N),0)</f>
        <v>1199937.46</v>
      </c>
      <c r="F20" s="58">
        <f>+'TC SIN BCB'!D15</f>
        <v>6.96</v>
      </c>
      <c r="G20" s="57">
        <f>IF(H20&lt;&gt;"",SUMIF('SIN BCB'!$P:$P,$A20&amp;$A$9&amp;"31"&amp;"CME",'SIN BCB'!$N:$N),0)</f>
        <v>5278641.3499999996</v>
      </c>
      <c r="H20" s="56">
        <f>+'TC SIN BCB'!E15</f>
        <v>6.9499980663064003</v>
      </c>
      <c r="I20" s="57">
        <f>IF(J20&lt;&gt;"",SUMIF('SIN BCB'!$P:$P,$A20&amp;$A$9&amp;"31"&amp;"VME",'SIN BCB'!$N:$N),0)</f>
        <v>3157128.95</v>
      </c>
      <c r="J20" s="58">
        <f>+'TC SIN BCB'!F15</f>
        <v>6.9580000000000002</v>
      </c>
      <c r="K20" s="57">
        <f>IF(L20&lt;&gt;"",SUMIF('SIN BCB'!$P:$P,$A20&amp;$A$9&amp;"32"&amp;"CME",'SIN BCB'!$N:$N),0)</f>
        <v>0</v>
      </c>
      <c r="L20" s="64">
        <f>+'TC SIN BCB'!G15</f>
        <v>0</v>
      </c>
      <c r="M20" s="57">
        <f>IF(N20&lt;&gt;"",SUMIF('SIN BCB'!$P:$P,$A20&amp;$A$9&amp;"32"&amp;"VME",'SIN BCB'!$N:$N),0)</f>
        <v>1100000</v>
      </c>
      <c r="N20" s="58">
        <f>+'TC SIN BCB'!H15</f>
        <v>6.958636363636364</v>
      </c>
      <c r="O20" s="65">
        <f>SUMIF('SIN BCB'!$S:$S,$A20&amp;$A$9&amp;"TD"&amp;"CME",'SIN BCB'!$N:$N)</f>
        <v>6342139.5600000005</v>
      </c>
      <c r="P20" s="64">
        <f>+'TC SIN BCB'!I15</f>
        <v>6.9349065058771737</v>
      </c>
      <c r="Q20" s="57">
        <f>SUMIF('SIN BCB'!$S:$S,$A20&amp;$A$9&amp;"TD"&amp;"VME",'SIN BCB'!$N:$N)</f>
        <v>5457066.4100000001</v>
      </c>
      <c r="R20" s="58">
        <f>+'TC SIN BCB'!J15</f>
        <v>6.9585680478643841</v>
      </c>
    </row>
    <row r="21" spans="1:19" x14ac:dyDescent="0.2">
      <c r="A21" s="62">
        <v>1016</v>
      </c>
      <c r="B21" s="63" t="s">
        <v>62</v>
      </c>
      <c r="C21" s="55">
        <f>IF(D21&lt;&gt;"",SUMIF('SIN BCB'!$P:$P,$A21&amp;$A$9&amp;"30"&amp;"CME",'SIN BCB'!$N:$N),0)</f>
        <v>46844.959999999999</v>
      </c>
      <c r="D21" s="56">
        <f>+'TC SIN BCB'!C16</f>
        <v>6.8500000000000005</v>
      </c>
      <c r="E21" s="57">
        <f>IF(F21&lt;&gt;"",SUMIF('SIN BCB'!$P:$P,$A21&amp;$A$9&amp;"30"&amp;"VME",'SIN BCB'!$N:$N),0)</f>
        <v>251078.62</v>
      </c>
      <c r="F21" s="58">
        <f>+'TC SIN BCB'!D16</f>
        <v>6.97</v>
      </c>
      <c r="G21" s="57">
        <f>IF(H21&lt;&gt;"",SUMIF('SIN BCB'!$P:$P,$A21&amp;$A$9&amp;"31"&amp;"CME",'SIN BCB'!$N:$N),0)</f>
        <v>220000</v>
      </c>
      <c r="H21" s="56">
        <f>+'TC SIN BCB'!E16</f>
        <v>6.95</v>
      </c>
      <c r="I21" s="57">
        <f>IF(J21&lt;&gt;"",SUMIF('SIN BCB'!$P:$P,$A21&amp;$A$9&amp;"31"&amp;"VME",'SIN BCB'!$N:$N),0)</f>
        <v>70681.37</v>
      </c>
      <c r="J21" s="58">
        <f>+'TC SIN BCB'!F16</f>
        <v>6.9637408280286595</v>
      </c>
      <c r="K21" s="57">
        <f>IF(L21&lt;&gt;"",SUMIF('SIN BCB'!$P:$P,$A21&amp;$A$9&amp;"32"&amp;"CME",'SIN BCB'!$N:$N),0)</f>
        <v>0</v>
      </c>
      <c r="L21" s="64">
        <f>+'TC SIN BCB'!G16</f>
        <v>0</v>
      </c>
      <c r="M21" s="57">
        <f>IF(N21&lt;&gt;"",SUMIF('SIN BCB'!$P:$P,$A21&amp;$A$9&amp;"32"&amp;"VME",'SIN BCB'!$N:$N),0)</f>
        <v>0</v>
      </c>
      <c r="N21" s="58">
        <f>+'TC SIN BCB'!H16</f>
        <v>0</v>
      </c>
      <c r="O21" s="65">
        <f>SUMIF('SIN BCB'!$S:$S,$A21&amp;$A$9&amp;"TD"&amp;"CME",'SIN BCB'!$N:$N)</f>
        <v>266844.96000000002</v>
      </c>
      <c r="P21" s="64">
        <f>+'TC SIN BCB'!I16</f>
        <v>6.9324448773549996</v>
      </c>
      <c r="Q21" s="57">
        <f>SUMIF('SIN BCB'!$S:$S,$A21&amp;$A$9&amp;"TD"&amp;"VME",'SIN BCB'!$N:$N)</f>
        <v>321759.99</v>
      </c>
      <c r="R21" s="58">
        <f>+'TC SIN BCB'!J16</f>
        <v>6.9686250408262378</v>
      </c>
    </row>
    <row r="22" spans="1:19" x14ac:dyDescent="0.2">
      <c r="A22" s="62">
        <v>1017</v>
      </c>
      <c r="B22" s="63" t="s">
        <v>63</v>
      </c>
      <c r="C22" s="55">
        <f>IF(D22&lt;&gt;"",SUMIF('SIN BCB'!$P:$P,$A22&amp;$A$9&amp;"30"&amp;"CME",'SIN BCB'!$N:$N),0)</f>
        <v>39336.6</v>
      </c>
      <c r="D22" s="56">
        <f>+'TC SIN BCB'!C17</f>
        <v>6.85</v>
      </c>
      <c r="E22" s="57">
        <f>IF(F22&lt;&gt;"",SUMIF('SIN BCB'!$P:$P,$A22&amp;$A$9&amp;"30"&amp;"VME",'SIN BCB'!$N:$N),0)</f>
        <v>62755.979999999996</v>
      </c>
      <c r="F22" s="58">
        <f>+'TC SIN BCB'!D17</f>
        <v>6.97</v>
      </c>
      <c r="G22" s="57">
        <f>IF(H22&lt;&gt;"",SUMIF('SIN BCB'!$P:$P,$A22&amp;$A$9&amp;"31"&amp;"CME",'SIN BCB'!$N:$N),0)</f>
        <v>0</v>
      </c>
      <c r="H22" s="56">
        <f>+'TC SIN BCB'!E17</f>
        <v>0</v>
      </c>
      <c r="I22" s="57">
        <f>IF(J22&lt;&gt;"",SUMIF('SIN BCB'!$P:$P,$A22&amp;$A$9&amp;"31"&amp;"VME",'SIN BCB'!$N:$N),0)</f>
        <v>0</v>
      </c>
      <c r="J22" s="58">
        <f>+'TC SIN BCB'!F17</f>
        <v>0</v>
      </c>
      <c r="K22" s="57">
        <f>IF(L22&lt;&gt;"",SUMIF('SIN BCB'!$P:$P,$A22&amp;$A$9&amp;"32"&amp;"CME",'SIN BCB'!$N:$N),0)</f>
        <v>1500000</v>
      </c>
      <c r="L22" s="64">
        <f>+'TC SIN BCB'!G17</f>
        <v>6.9595000000000002</v>
      </c>
      <c r="M22" s="57">
        <f>IF(N22&lt;&gt;"",SUMIF('SIN BCB'!$P:$P,$A22&amp;$A$9&amp;"32"&amp;"VME",'SIN BCB'!$N:$N),0)</f>
        <v>0</v>
      </c>
      <c r="N22" s="58">
        <f>+'TC SIN BCB'!H17</f>
        <v>0</v>
      </c>
      <c r="O22" s="65">
        <f>SUMIF('SIN BCB'!$S:$S,$A22&amp;$A$9&amp;"TD"&amp;"CME",'SIN BCB'!$N:$N)</f>
        <v>1539336.5999999999</v>
      </c>
      <c r="P22" s="64">
        <f>+'TC SIN BCB'!I17</f>
        <v>6.9567018090780159</v>
      </c>
      <c r="Q22" s="57">
        <f>SUMIF('SIN BCB'!$S:$S,$A22&amp;$A$9&amp;"TD"&amp;"VME",'SIN BCB'!$N:$N)</f>
        <v>62755.979999999996</v>
      </c>
      <c r="R22" s="58">
        <f>+'TC SIN BCB'!J17</f>
        <v>6.97</v>
      </c>
    </row>
    <row r="23" spans="1:19" x14ac:dyDescent="0.2">
      <c r="A23" s="62">
        <v>1018</v>
      </c>
      <c r="B23" s="63" t="s">
        <v>64</v>
      </c>
      <c r="C23" s="55">
        <f>IF(D23&lt;&gt;"",SUMIF('SIN BCB'!$P:$P,$A23&amp;$A$9&amp;"30"&amp;"CME",'SIN BCB'!$N:$N),0)</f>
        <v>82134.549999999988</v>
      </c>
      <c r="D23" s="56">
        <f>+'TC SIN BCB'!C18</f>
        <v>6.8500000000000005</v>
      </c>
      <c r="E23" s="57">
        <f>IF(F23&lt;&gt;"",SUMIF('SIN BCB'!$P:$P,$A23&amp;$A$9&amp;"30"&amp;"VME",'SIN BCB'!$N:$N),0)</f>
        <v>30979.38</v>
      </c>
      <c r="F23" s="58">
        <f>+'TC SIN BCB'!D18</f>
        <v>6.9700000000000006</v>
      </c>
      <c r="G23" s="57">
        <f>IF(H23&lt;&gt;"",SUMIF('SIN BCB'!$P:$P,$A23&amp;$A$9&amp;"31"&amp;"CME",'SIN BCB'!$N:$N),0)</f>
        <v>160750</v>
      </c>
      <c r="H23" s="56">
        <f>+'TC SIN BCB'!E18</f>
        <v>6.9401275272161742</v>
      </c>
      <c r="I23" s="57">
        <f>IF(J23&lt;&gt;"",SUMIF('SIN BCB'!$P:$P,$A23&amp;$A$9&amp;"31"&amp;"VME",'SIN BCB'!$N:$N),0)</f>
        <v>21205</v>
      </c>
      <c r="J23" s="58">
        <f>+'TC SIN BCB'!F18</f>
        <v>6.9630181560952602</v>
      </c>
      <c r="K23" s="57">
        <f>IF(L23&lt;&gt;"",SUMIF('SIN BCB'!$P:$P,$A23&amp;$A$9&amp;"32"&amp;"CME",'SIN BCB'!$N:$N),0)</f>
        <v>0</v>
      </c>
      <c r="L23" s="64">
        <f>+'TC SIN BCB'!G18</f>
        <v>0</v>
      </c>
      <c r="M23" s="57">
        <f>IF(N23&lt;&gt;"",SUMIF('SIN BCB'!$P:$P,$A23&amp;$A$9&amp;"32"&amp;"VME",'SIN BCB'!$N:$N),0)</f>
        <v>1000000</v>
      </c>
      <c r="N23" s="58">
        <f>+'TC SIN BCB'!H18</f>
        <v>6.9595000000000002</v>
      </c>
      <c r="O23" s="65">
        <f>SUMIF('SIN BCB'!$S:$S,$A23&amp;$A$9&amp;"TD"&amp;"CME",'SIN BCB'!$N:$N)</f>
        <v>242884.55</v>
      </c>
      <c r="P23" s="64">
        <f>+'TC SIN BCB'!I18</f>
        <v>6.9096497389397555</v>
      </c>
      <c r="Q23" s="57">
        <f>SUMIF('SIN BCB'!$S:$S,$A23&amp;$A$9&amp;"TD"&amp;"VME",'SIN BCB'!$N:$N)</f>
        <v>1052184.3799999999</v>
      </c>
      <c r="R23" s="58">
        <f>+'TC SIN BCB'!J18</f>
        <v>6.9598800531519025</v>
      </c>
    </row>
    <row r="24" spans="1:19" x14ac:dyDescent="0.2">
      <c r="A24" s="66">
        <v>1032</v>
      </c>
      <c r="B24" s="71" t="s">
        <v>65</v>
      </c>
      <c r="C24" s="55">
        <f>IF(D24&lt;&gt;"",SUMIF('SIN BCB'!$P:$P,$A24&amp;$A$9&amp;"30"&amp;"CME",'SIN BCB'!$N:$N),0)</f>
        <v>163434.47</v>
      </c>
      <c r="D24" s="56">
        <f>+'TC SIN BCB'!C19</f>
        <v>6.8499999999999988</v>
      </c>
      <c r="E24" s="182">
        <f>IF(F24&lt;&gt;"",SUMIF('SIN BCB'!$P:$P,$A24&amp;$A$9&amp;"30"&amp;"VME",'SIN BCB'!$N:$N),0)</f>
        <v>155901.18000000002</v>
      </c>
      <c r="F24" s="58">
        <f>+'TC SIN BCB'!D19</f>
        <v>6.9699999999999962</v>
      </c>
      <c r="G24" s="182">
        <f>IF(H24&lt;&gt;"",SUMIF('SIN BCB'!$P:$P,$A24&amp;$A$9&amp;"31"&amp;"CME",'SIN BCB'!$N:$N),0)</f>
        <v>0</v>
      </c>
      <c r="H24" s="56">
        <f>+'TC SIN BCB'!E19</f>
        <v>0</v>
      </c>
      <c r="I24" s="57">
        <f>IF(J24&lt;&gt;"",SUMIF('SIN BCB'!$P:$P,$A24&amp;$A$9&amp;"31"&amp;"VME",'SIN BCB'!$N:$N),0)</f>
        <v>0</v>
      </c>
      <c r="J24" s="58">
        <f>+'TC SIN BCB'!F19</f>
        <v>0</v>
      </c>
      <c r="K24" s="57">
        <f>IF(L24&lt;&gt;"",SUMIF('SIN BCB'!$P:$P,$A24&amp;$A$9&amp;"32"&amp;"CME",'SIN BCB'!$N:$N),0)</f>
        <v>0</v>
      </c>
      <c r="L24" s="64">
        <f>+'TC SIN BCB'!G19</f>
        <v>0</v>
      </c>
      <c r="M24" s="57">
        <f>IF(N24&lt;&gt;"",SUMIF('SIN BCB'!$P:$P,$A24&amp;$A$9&amp;"32"&amp;"VME",'SIN BCB'!$N:$N),0)</f>
        <v>0</v>
      </c>
      <c r="N24" s="58">
        <f>+'TC SIN BCB'!H19</f>
        <v>0</v>
      </c>
      <c r="O24" s="65">
        <f>SUMIF('SIN BCB'!$S:$S,$A24&amp;$A$9&amp;"TD"&amp;"CME",'SIN BCB'!$N:$N)</f>
        <v>163434.47</v>
      </c>
      <c r="P24" s="64">
        <f>+'TC SIN BCB'!I19</f>
        <v>6.8499999999999988</v>
      </c>
      <c r="Q24" s="57">
        <f>SUMIF('SIN BCB'!$S:$S,$A24&amp;$A$9&amp;"TD"&amp;"VME",'SIN BCB'!$N:$N)</f>
        <v>155901.18000000002</v>
      </c>
      <c r="R24" s="58">
        <f>+'TC SIN BCB'!J19</f>
        <v>6.9699999999999962</v>
      </c>
    </row>
    <row r="25" spans="1:19" ht="13.5" thickBot="1" x14ac:dyDescent="0.25">
      <c r="A25" s="181">
        <v>1033</v>
      </c>
      <c r="B25" s="176" t="s">
        <v>177</v>
      </c>
      <c r="C25" s="55">
        <f>IF(D25&lt;&gt;"",SUMIF('SIN BCB'!$P:$P,$A25&amp;$A$9&amp;"30"&amp;"CME",'SIN BCB'!$N:$N),0)</f>
        <v>48875.340000000004</v>
      </c>
      <c r="D25" s="56">
        <f>+'TC SIN BCB'!C21</f>
        <v>6.8500916480740051</v>
      </c>
      <c r="E25" s="182">
        <f>IF(F25&lt;&gt;"",SUMIF('SIN BCB'!$P:$P,$A25&amp;$A$9&amp;"30"&amp;"VME",'SIN BCB'!$N:$N),0)</f>
        <v>141127.40000000005</v>
      </c>
      <c r="F25" s="58">
        <f>+'TC SIN BCB'!D21</f>
        <v>6.9694926878620747</v>
      </c>
      <c r="G25" s="182">
        <f>IF(H25&lt;&gt;"",SUMIF('SIN BCB'!$P:$P,$A25&amp;$A$9&amp;"31"&amp;"CME",'SIN BCB'!$N:$N),0)</f>
        <v>0</v>
      </c>
      <c r="H25" s="56">
        <f>+'TC SIN BCB'!E21</f>
        <v>0</v>
      </c>
      <c r="I25" s="57">
        <f>IF(J25&lt;&gt;"",SUMIF('SIN BCB'!$P:$P,$A25&amp;$A$9&amp;"31"&amp;"VME",'SIN BCB'!$N:$N),0)</f>
        <v>0</v>
      </c>
      <c r="J25" s="58">
        <f>+'TC SIN BCB'!F21</f>
        <v>0</v>
      </c>
      <c r="K25" s="57">
        <f>IF(L25&lt;&gt;"",SUMIF('SIN BCB'!$P:$P,$A25&amp;$A$9&amp;"32"&amp;"CME",'SIN BCB'!$N:$N),0)</f>
        <v>2000000</v>
      </c>
      <c r="L25" s="64">
        <f>+'TC SIN BCB'!G21</f>
        <v>0</v>
      </c>
      <c r="M25" s="57">
        <f>IF(N25&lt;&gt;"",SUMIF('SIN BCB'!$P:$P,$A25&amp;$A$9&amp;"32"&amp;"VME",'SIN BCB'!$N:$N),0)</f>
        <v>0</v>
      </c>
      <c r="N25" s="58">
        <f>+'TC SIN BCB'!H21</f>
        <v>0</v>
      </c>
      <c r="O25" s="65">
        <f>SUMIF('SIN BCB'!$S:$S,$A25&amp;$A$9&amp;"TD"&amp;"CME",'SIN BCB'!$N:$N)</f>
        <v>2048875.3400000003</v>
      </c>
      <c r="P25" s="64">
        <f>+'TC SIN BCB'!I21</f>
        <v>6.8500916480740051</v>
      </c>
      <c r="Q25" s="57">
        <f>SUMIF('SIN BCB'!$S:$S,$A25&amp;$A$9&amp;"TD"&amp;"VME",'SIN BCB'!$N:$N)</f>
        <v>141127.40000000005</v>
      </c>
      <c r="R25" s="58">
        <f>+'TC SIN BCB'!J21</f>
        <v>6.9694926878620747</v>
      </c>
    </row>
    <row r="26" spans="1:19" ht="13.5" thickBot="1" x14ac:dyDescent="0.25">
      <c r="A26" s="67">
        <v>2</v>
      </c>
      <c r="B26" s="68" t="s">
        <v>21</v>
      </c>
      <c r="C26" s="45">
        <f>IF(D26&lt;&gt;"",SUMIF('SIN BCB'!$Q:$Q,$A26&amp;$A$9&amp;"30"&amp;"CME",'SIN BCB'!$N:$N),0)</f>
        <v>49015.76</v>
      </c>
      <c r="D26" s="46">
        <f>+'TC SIN BCB'!C21</f>
        <v>6.8500916480740051</v>
      </c>
      <c r="E26" s="47">
        <f>IF(F26&lt;&gt;"",SUMIF('SIN BCB'!$Q:$Q,$A26&amp;$A$9&amp;"30"&amp;"VME",'SIN BCB'!$N:$N),0)</f>
        <v>123294.30999999998</v>
      </c>
      <c r="F26" s="48">
        <f>+'TC SIN BCB'!D21</f>
        <v>6.9694926878620747</v>
      </c>
      <c r="G26" s="47">
        <f>IF(H26&lt;&gt;"",SUMIF('SIN BCB'!$Q:$Q,$A26&amp;$A$9&amp;"31"&amp;"CME",'SIN BCB'!$N:$N),0)</f>
        <v>0</v>
      </c>
      <c r="H26" s="46">
        <f>+'TC SIN BCB'!E21</f>
        <v>0</v>
      </c>
      <c r="I26" s="47">
        <f>IF(J26&lt;&gt;"",SUMIF('SIN BCB'!$Q:$Q,$A26&amp;$A$9&amp;"31"&amp;"VME",'SIN BCB'!$N:$N),0)</f>
        <v>0</v>
      </c>
      <c r="J26" s="48">
        <f>+'TC SIN BCB'!F21</f>
        <v>0</v>
      </c>
      <c r="K26" s="47">
        <f>IF(L26&lt;&gt;"",SUMIF('SIN BCB'!$Q:$Q,$A26&amp;$A$9&amp;"32"&amp;"CME",'SIN BCB'!$N:$N),0)</f>
        <v>0</v>
      </c>
      <c r="L26" s="46">
        <f>+'TC SIN BCB'!G21</f>
        <v>0</v>
      </c>
      <c r="M26" s="47">
        <f>IF(N26&lt;&gt;"",SUMIF('SIN BCB'!$Q:$Q,$A26&amp;$A$9&amp;"32"&amp;"VME",'SIN BCB'!$N:$N),0)</f>
        <v>0</v>
      </c>
      <c r="N26" s="50">
        <f>+'TC SIN BCB'!H21</f>
        <v>0</v>
      </c>
      <c r="O26" s="51">
        <f>SUMIF('SIN BCB'!$R:$R,$A26&amp;$A$9&amp;"TD"&amp;"CME",'SIN BCB'!$N:$N)</f>
        <v>49015.76</v>
      </c>
      <c r="P26" s="49">
        <f>+'TC SIN BCB'!I21</f>
        <v>6.8500916480740051</v>
      </c>
      <c r="Q26" s="52">
        <f>IF(R26&lt;&gt;"",SUMIF('SIN BCB'!$R:$R,$A26&amp;$A$9&amp;"TD"&amp;"VME",'SIN BCB'!$N:$N),0)</f>
        <v>123294.30999999998</v>
      </c>
      <c r="R26" s="50">
        <f>+'TC SIN BCB'!J21</f>
        <v>6.9694926878620747</v>
      </c>
    </row>
    <row r="27" spans="1:19" x14ac:dyDescent="0.2">
      <c r="A27" s="70">
        <v>2001</v>
      </c>
      <c r="B27" s="54" t="s">
        <v>66</v>
      </c>
      <c r="C27" s="55">
        <f>IF(D27&lt;&gt;"",SUMIF('SIN BCB'!$P:$P,$A27&amp;$A$9&amp;"30"&amp;"CME",'SIN BCB'!$N:$N),0)</f>
        <v>24553.07</v>
      </c>
      <c r="D27" s="56">
        <f>+'TC SIN BCB'!C22</f>
        <v>6.8499999999999988</v>
      </c>
      <c r="E27" s="57">
        <f>IF(F27&lt;&gt;"",SUMIF('SIN BCB'!$P:$P,$A27&amp;$A$9&amp;"30"&amp;"VME",'SIN BCB'!$N:$N),0)</f>
        <v>91708.99</v>
      </c>
      <c r="F27" s="58">
        <f>+'TC SIN BCB'!D22</f>
        <v>6.97</v>
      </c>
      <c r="G27" s="57">
        <f>IF(H27&lt;&gt;"",SUMIF('SIN BCB'!$P:$P,$A27&amp;$A$9&amp;"31"&amp;"CME",'SIN BCB'!$N:$N),0)</f>
        <v>0</v>
      </c>
      <c r="H27" s="56">
        <f>+'TC SIN BCB'!E22</f>
        <v>0</v>
      </c>
      <c r="I27" s="57">
        <f>IF(J27&lt;&gt;"",SUMIF('SIN BCB'!$P:$P,$A27&amp;$A$9&amp;"31"&amp;"VME",'SIN BCB'!$N:$N),0)</f>
        <v>0</v>
      </c>
      <c r="J27" s="58">
        <f>+'TC SIN BCB'!F22</f>
        <v>0</v>
      </c>
      <c r="K27" s="57">
        <f>IF(L27&lt;&gt;"",SUMIF('SIN BCB'!$P:$P,$A27&amp;$A$9&amp;"32"&amp;"CME",'SIN BCB'!$N:$N),0)</f>
        <v>0</v>
      </c>
      <c r="L27" s="64">
        <f>+'TC SIN BCB'!G22</f>
        <v>0</v>
      </c>
      <c r="M27" s="57">
        <f>IF(N27&lt;&gt;"",SUMIF('SIN BCB'!$P:$P,$A27&amp;$A$9&amp;"32"&amp;"VME",'SIN BCB'!$N:$N),0)</f>
        <v>0</v>
      </c>
      <c r="N27" s="58">
        <f>+'TC SIN BCB'!H22</f>
        <v>0</v>
      </c>
      <c r="O27" s="65">
        <f>SUMIF('SIN BCB'!$S:$S,$A27&amp;$A$9&amp;"TD"&amp;"CME",'SIN BCB'!$N:$N)</f>
        <v>24553.07</v>
      </c>
      <c r="P27" s="64">
        <f>+'TC SIN BCB'!I22</f>
        <v>6.8499999999999988</v>
      </c>
      <c r="Q27" s="57">
        <f>SUMIF('SIN BCB'!$S:$S,$A27&amp;$A$9&amp;"TD"&amp;"VME",'SIN BCB'!$N:$N)</f>
        <v>91708.99</v>
      </c>
      <c r="R27" s="58">
        <f>+'TC SIN BCB'!J22</f>
        <v>6.97</v>
      </c>
    </row>
    <row r="28" spans="1:19" x14ac:dyDescent="0.2">
      <c r="A28" s="62">
        <v>2002</v>
      </c>
      <c r="B28" s="63" t="s">
        <v>96</v>
      </c>
      <c r="C28" s="55">
        <f>IF(D28&lt;&gt;"",SUMIF('SIN BCB'!$P:$P,$A28&amp;$A$9&amp;"30"&amp;"CME",'SIN BCB'!$N:$N),0)</f>
        <v>17013.46</v>
      </c>
      <c r="D28" s="56">
        <f>+'TC SIN BCB'!C23</f>
        <v>6.85</v>
      </c>
      <c r="E28" s="57">
        <f>IF(F28&lt;&gt;"",SUMIF('SIN BCB'!$P:$P,$A28&amp;$A$9&amp;"30"&amp;"VME",'SIN BCB'!$N:$N),0)</f>
        <v>15529.25</v>
      </c>
      <c r="F28" s="58">
        <f>+'TC SIN BCB'!D23</f>
        <v>6.97</v>
      </c>
      <c r="G28" s="57">
        <f>IF(H28&lt;&gt;"",SUMIF('SIN BCB'!$P:$P,$A28&amp;$A$9&amp;"31"&amp;"CME",'SIN BCB'!$N:$N),0)</f>
        <v>0</v>
      </c>
      <c r="H28" s="56">
        <f>+'TC SIN BCB'!E23</f>
        <v>0</v>
      </c>
      <c r="I28" s="57">
        <f>IF(J28&lt;&gt;"",SUMIF('SIN BCB'!$P:$P,$A28&amp;$A$9&amp;"31"&amp;"VME",'SIN BCB'!$N:$N),0)</f>
        <v>0</v>
      </c>
      <c r="J28" s="58">
        <f>+'TC SIN BCB'!F23</f>
        <v>0</v>
      </c>
      <c r="K28" s="57">
        <f>IF(L28&lt;&gt;"",SUMIF('SIN BCB'!$P:$P,$A28&amp;$A$9&amp;"32"&amp;"CME",'SIN BCB'!$N:$N),0)</f>
        <v>0</v>
      </c>
      <c r="L28" s="64">
        <f>+'TC SIN BCB'!G23</f>
        <v>0</v>
      </c>
      <c r="M28" s="57">
        <f>IF(N28&lt;&gt;"",SUMIF('SIN BCB'!$P:$P,$A28&amp;$A$9&amp;"32"&amp;"VME",'SIN BCB'!$N:$N),0)</f>
        <v>0</v>
      </c>
      <c r="N28" s="58">
        <f>+'TC SIN BCB'!H23</f>
        <v>0</v>
      </c>
      <c r="O28" s="65">
        <f>SUMIF('SIN BCB'!$S:$S,$A28&amp;$A$9&amp;"TD"&amp;"CME",'SIN BCB'!$N:$N)</f>
        <v>17013.46</v>
      </c>
      <c r="P28" s="64">
        <f>+'TC SIN BCB'!I23</f>
        <v>6.85</v>
      </c>
      <c r="Q28" s="57">
        <f>SUMIF('SIN BCB'!$S:$S,$A28&amp;$A$9&amp;"TD"&amp;"VME",'SIN BCB'!$N:$N)</f>
        <v>15529.25</v>
      </c>
      <c r="R28" s="58">
        <f>+'TC SIN BCB'!J23</f>
        <v>6.97</v>
      </c>
    </row>
    <row r="29" spans="1:19" x14ac:dyDescent="0.2">
      <c r="A29" s="62">
        <v>2004</v>
      </c>
      <c r="B29" s="63" t="s">
        <v>134</v>
      </c>
      <c r="C29" s="55">
        <f>IF(D29&lt;&gt;"",SUMIF('SIN BCB'!$P:$P,$A29&amp;$A$9&amp;"30"&amp;"CME",'SIN BCB'!$N:$N),0)</f>
        <v>2110.11</v>
      </c>
      <c r="D29" s="56">
        <f>+'TC SIN BCB'!C24</f>
        <v>6.85</v>
      </c>
      <c r="E29" s="57">
        <f>IF(F29&lt;&gt;"",SUMIF('SIN BCB'!$P:$P,$A29&amp;$A$9&amp;"30"&amp;"VME",'SIN BCB'!$N:$N),0)</f>
        <v>6949.9</v>
      </c>
      <c r="F29" s="58">
        <f>+'TC SIN BCB'!D24</f>
        <v>6.9699999999999989</v>
      </c>
      <c r="G29" s="57">
        <f>IF(H29&lt;&gt;"",SUMIF('SIN BCB'!$P:$P,$A29&amp;$A$9&amp;"31"&amp;"CME",'SIN BCB'!$N:$N),0)</f>
        <v>0</v>
      </c>
      <c r="H29" s="56">
        <f>+'TC SIN BCB'!E24</f>
        <v>0</v>
      </c>
      <c r="I29" s="57">
        <f>IF(J29&lt;&gt;"",SUMIF('SIN BCB'!$P:$P,$A29&amp;$A$9&amp;"31"&amp;"VME",'SIN BCB'!$N:$N),0)</f>
        <v>0</v>
      </c>
      <c r="J29" s="58">
        <f>+'TC SIN BCB'!F24</f>
        <v>0</v>
      </c>
      <c r="K29" s="57">
        <f>IF(L29&lt;&gt;"",SUMIF('SIN BCB'!$P:$P,$A29&amp;$A$9&amp;"32"&amp;"CME",'SIN BCB'!$N:$N),0)</f>
        <v>0</v>
      </c>
      <c r="L29" s="64">
        <f>+'TC SIN BCB'!G24</f>
        <v>0</v>
      </c>
      <c r="M29" s="57">
        <f>IF(N29&lt;&gt;"",SUMIF('SIN BCB'!$P:$P,$A29&amp;$A$9&amp;"32"&amp;"VME",'SIN BCB'!$N:$N),0)</f>
        <v>0</v>
      </c>
      <c r="N29" s="58">
        <f>+'TC SIN BCB'!H24</f>
        <v>0</v>
      </c>
      <c r="O29" s="65">
        <f>SUMIF('SIN BCB'!$S:$S,$A29&amp;$A$9&amp;"TD"&amp;"CME",'SIN BCB'!$N:$N)</f>
        <v>2110.11</v>
      </c>
      <c r="P29" s="64">
        <f>+'TC SIN BCB'!I24</f>
        <v>6.85</v>
      </c>
      <c r="Q29" s="57">
        <f>SUMIF('SIN BCB'!$S:$S,$A29&amp;$A$9&amp;"TD"&amp;"VME",'SIN BCB'!$N:$N)</f>
        <v>6949.9</v>
      </c>
      <c r="R29" s="58">
        <f>+'TC SIN BCB'!J24</f>
        <v>6.9699999999999989</v>
      </c>
    </row>
    <row r="30" spans="1:19" x14ac:dyDescent="0.2">
      <c r="A30" s="62">
        <v>2005</v>
      </c>
      <c r="B30" s="63" t="s">
        <v>13</v>
      </c>
      <c r="C30" s="55">
        <f>IF(D30&lt;&gt;"",SUMIF('SIN BCB'!$P:$P,$A30&amp;$A$9&amp;"30"&amp;"CME",'SIN BCB'!$N:$N),0)</f>
        <v>1248.92</v>
      </c>
      <c r="D30" s="56">
        <f>+'TC SIN BCB'!C25</f>
        <v>6.8500000000000005</v>
      </c>
      <c r="E30" s="57">
        <f>IF(F30&lt;&gt;"",SUMIF('SIN BCB'!$P:$P,$A30&amp;$A$9&amp;"30"&amp;"VME",'SIN BCB'!$N:$N),0)</f>
        <v>3180.33</v>
      </c>
      <c r="F30" s="58">
        <f>+'TC SIN BCB'!D25</f>
        <v>6.97</v>
      </c>
      <c r="G30" s="57">
        <f>IF(H30&lt;&gt;"",SUMIF('SIN BCB'!$P:$P,$A30&amp;$A$9&amp;"31"&amp;"CME",'SIN BCB'!$N:$N),0)</f>
        <v>0</v>
      </c>
      <c r="H30" s="56">
        <f>+'TC SIN BCB'!E25</f>
        <v>0</v>
      </c>
      <c r="I30" s="57">
        <f>IF(J30&lt;&gt;"",SUMIF('SIN BCB'!$P:$P,$A30&amp;$A$9&amp;"31"&amp;"VME",'SIN BCB'!$N:$N),0)</f>
        <v>0</v>
      </c>
      <c r="J30" s="58">
        <f>+'TC SIN BCB'!F25</f>
        <v>0</v>
      </c>
      <c r="K30" s="57">
        <f>IF(L30&lt;&gt;"",SUMIF('SIN BCB'!$P:$P,$A30&amp;$A$9&amp;"32"&amp;"CME",'SIN BCB'!$N:$N),0)</f>
        <v>0</v>
      </c>
      <c r="L30" s="64">
        <f>+'TC SIN BCB'!G25</f>
        <v>0</v>
      </c>
      <c r="M30" s="57">
        <f>IF(N30&lt;&gt;"",SUMIF('SIN BCB'!$P:$P,$A30&amp;$A$9&amp;"32"&amp;"VME",'SIN BCB'!$N:$N),0)</f>
        <v>0</v>
      </c>
      <c r="N30" s="58">
        <f>+'TC SIN BCB'!H25</f>
        <v>0</v>
      </c>
      <c r="O30" s="65">
        <f>SUMIF('SIN BCB'!$S:$S,$A30&amp;$A$9&amp;"TD"&amp;"CME",'SIN BCB'!$N:$N)</f>
        <v>1248.92</v>
      </c>
      <c r="P30" s="64">
        <f>+'TC SIN BCB'!I25</f>
        <v>6.8500000000000005</v>
      </c>
      <c r="Q30" s="57">
        <f>SUMIF('SIN BCB'!$S:$S,$A30&amp;$A$9&amp;"TD"&amp;"VME",'SIN BCB'!$N:$N)</f>
        <v>3180.33</v>
      </c>
      <c r="R30" s="58">
        <f>+'TC SIN BCB'!J25</f>
        <v>6.97</v>
      </c>
    </row>
    <row r="31" spans="1:19" x14ac:dyDescent="0.2">
      <c r="A31" s="62">
        <v>2006</v>
      </c>
      <c r="B31" s="71" t="s">
        <v>4</v>
      </c>
      <c r="C31" s="55">
        <f>IF(D31&lt;&gt;"",SUMIF('SIN BCB'!$P:$P,$A31&amp;$A$9&amp;"30"&amp;"CME",'SIN BCB'!$N:$N),0)</f>
        <v>3421.46</v>
      </c>
      <c r="D31" s="56">
        <f>+'TC SIN BCB'!C26</f>
        <v>6.85</v>
      </c>
      <c r="E31" s="57">
        <f>IF(F31&lt;&gt;"",SUMIF('SIN BCB'!$P:$P,$A31&amp;$A$9&amp;"30"&amp;"VME",'SIN BCB'!$N:$N),0)</f>
        <v>1844.13</v>
      </c>
      <c r="F31" s="58">
        <f>+'TC SIN BCB'!D26</f>
        <v>6.97</v>
      </c>
      <c r="G31" s="57">
        <f>IF(H31&lt;&gt;"",SUMIF('SIN BCB'!$P:$P,$A31&amp;$A$9&amp;"31"&amp;"CME",'SIN BCB'!$N:$N),0)</f>
        <v>0</v>
      </c>
      <c r="H31" s="56">
        <f>+'TC SIN BCB'!E26</f>
        <v>0</v>
      </c>
      <c r="I31" s="57">
        <f>IF(J31&lt;&gt;"",SUMIF('SIN BCB'!$P:$P,$A31&amp;$A$9&amp;"31"&amp;"VME",'SIN BCB'!$N:$N),0)</f>
        <v>0</v>
      </c>
      <c r="J31" s="58">
        <f>+'TC SIN BCB'!F26</f>
        <v>0</v>
      </c>
      <c r="K31" s="57">
        <f>IF(L31&lt;&gt;"",SUMIF('SIN BCB'!$P:$P,$A31&amp;$A$9&amp;"32"&amp;"CME",'SIN BCB'!$N:$N),0)</f>
        <v>0</v>
      </c>
      <c r="L31" s="64">
        <f>+'TC SIN BCB'!G26</f>
        <v>0</v>
      </c>
      <c r="M31" s="57">
        <f>IF(N31&lt;&gt;"",SUMIF('SIN BCB'!$P:$P,$A31&amp;$A$9&amp;"32"&amp;"VME",'SIN BCB'!$N:$N),0)</f>
        <v>0</v>
      </c>
      <c r="N31" s="58">
        <f>+'TC SIN BCB'!H26</f>
        <v>0</v>
      </c>
      <c r="O31" s="65">
        <f>SUMIF('SIN BCB'!$S:$S,$A31&amp;$A$9&amp;"TD"&amp;"CME",'SIN BCB'!$N:$N)</f>
        <v>3421.46</v>
      </c>
      <c r="P31" s="64">
        <f>+'TC SIN BCB'!I26</f>
        <v>6.85</v>
      </c>
      <c r="Q31" s="57">
        <f>SUMIF('SIN BCB'!$S:$S,$A31&amp;$A$9&amp;"TD"&amp;"VME",'SIN BCB'!$N:$N)</f>
        <v>1844.13</v>
      </c>
      <c r="R31" s="58">
        <f>+'TC SIN BCB'!J26</f>
        <v>6.97</v>
      </c>
    </row>
    <row r="32" spans="1:19" x14ac:dyDescent="0.2">
      <c r="A32" s="62">
        <v>2007</v>
      </c>
      <c r="B32" s="63" t="s">
        <v>166</v>
      </c>
      <c r="C32" s="55">
        <f>IF(D32&lt;&gt;"",SUMIF('SIN BCB'!$P:$P,$A32&amp;$A$9&amp;"30"&amp;"CME",'SIN BCB'!$N:$N),0)</f>
        <v>94.25</v>
      </c>
      <c r="D32" s="56">
        <f>+'TC SIN BCB'!C27</f>
        <v>6.85</v>
      </c>
      <c r="E32" s="57">
        <f>IF(F32&lt;&gt;"",SUMIF('SIN BCB'!$P:$P,$A32&amp;$A$9&amp;"30"&amp;"VME",'SIN BCB'!$N:$N),0)</f>
        <v>711.5</v>
      </c>
      <c r="F32" s="58">
        <f>+'TC SIN BCB'!D27</f>
        <v>6.97</v>
      </c>
      <c r="G32" s="57">
        <f>IF(H32&lt;&gt;"",SUMIF('SIN BCB'!$P:$P,$A32&amp;$A$9&amp;"31"&amp;"CME",'SIN BCB'!$N:$N),0)</f>
        <v>0</v>
      </c>
      <c r="H32" s="56">
        <f>+'TC SIN BCB'!E27</f>
        <v>0</v>
      </c>
      <c r="I32" s="57">
        <f>IF(J32&lt;&gt;"",SUMIF('SIN BCB'!$P:$P,$A32&amp;$A$9&amp;"31"&amp;"VME",'SIN BCB'!$N:$N),0)</f>
        <v>0</v>
      </c>
      <c r="J32" s="58">
        <f>+'TC SIN BCB'!F27</f>
        <v>0</v>
      </c>
      <c r="K32" s="57">
        <f>IF(L32&lt;&gt;"",SUMIF('SIN BCB'!$P:$P,$A32&amp;$A$9&amp;"32"&amp;"CME",'SIN BCB'!$N:$N),0)</f>
        <v>0</v>
      </c>
      <c r="L32" s="64">
        <f>+'TC SIN BCB'!G27</f>
        <v>0</v>
      </c>
      <c r="M32" s="57">
        <f>IF(N32&lt;&gt;"",SUMIF('SIN BCB'!$P:$P,$A32&amp;$A$9&amp;"32"&amp;"VME",'SIN BCB'!$N:$N),0)</f>
        <v>0</v>
      </c>
      <c r="N32" s="58">
        <f>+'TC SIN BCB'!H27</f>
        <v>0</v>
      </c>
      <c r="O32" s="65">
        <f>SUMIF('SIN BCB'!$S:$S,$A32&amp;$A$9&amp;"TD"&amp;"CME",'SIN BCB'!$N:$N)</f>
        <v>94.25</v>
      </c>
      <c r="P32" s="64">
        <f>+'TC SIN BCB'!I27</f>
        <v>6.85</v>
      </c>
      <c r="Q32" s="57">
        <f>SUMIF('SIN BCB'!$S:$S,$A32&amp;$A$9&amp;"TD"&amp;"VME",'SIN BCB'!$N:$N)</f>
        <v>711.5</v>
      </c>
      <c r="R32" s="58">
        <f>+'TC SIN BCB'!J27</f>
        <v>6.97</v>
      </c>
    </row>
    <row r="33" spans="1:18" x14ac:dyDescent="0.2">
      <c r="A33" s="62">
        <v>2009</v>
      </c>
      <c r="B33" s="63" t="s">
        <v>11</v>
      </c>
      <c r="C33" s="55">
        <f>IF(D33&lt;&gt;"",SUMIF('SIN BCB'!$P:$P,$A33&amp;$A$9&amp;"30"&amp;"CME",'SIN BCB'!$N:$N),0)</f>
        <v>125.27</v>
      </c>
      <c r="D33" s="56">
        <f>+'TC SIN BCB'!C28</f>
        <v>6.85</v>
      </c>
      <c r="E33" s="57">
        <f>IF(F33&lt;&gt;"",SUMIF('SIN BCB'!$P:$P,$A33&amp;$A$9&amp;"30"&amp;"VME",'SIN BCB'!$N:$N),0)</f>
        <v>1442.33</v>
      </c>
      <c r="F33" s="58">
        <f>+'TC SIN BCB'!D28</f>
        <v>6.9400000000000013</v>
      </c>
      <c r="G33" s="57">
        <f>IF(H33&lt;&gt;"",SUMIF('SIN BCB'!$P:$P,$A33&amp;$A$9&amp;"31"&amp;"CME",'SIN BCB'!$N:$N),0)</f>
        <v>0</v>
      </c>
      <c r="H33" s="56">
        <f>+'TC SIN BCB'!E28</f>
        <v>0</v>
      </c>
      <c r="I33" s="57">
        <f>IF(J33&lt;&gt;"",SUMIF('SIN BCB'!$P:$P,$A33&amp;$A$9&amp;"31"&amp;"VME",'SIN BCB'!$N:$N),0)</f>
        <v>0</v>
      </c>
      <c r="J33" s="58">
        <f>+'TC SIN BCB'!F28</f>
        <v>0</v>
      </c>
      <c r="K33" s="57">
        <f>IF(L33&lt;&gt;"",SUMIF('SIN BCB'!$P:$P,$A33&amp;$A$9&amp;"32"&amp;"CME",'SIN BCB'!$N:$N),0)</f>
        <v>0</v>
      </c>
      <c r="L33" s="64">
        <f>+'TC SIN BCB'!G28</f>
        <v>0</v>
      </c>
      <c r="M33" s="57">
        <f>IF(N33&lt;&gt;"",SUMIF('SIN BCB'!$P:$P,$A33&amp;$A$9&amp;"32"&amp;"VME",'SIN BCB'!$N:$N),0)</f>
        <v>0</v>
      </c>
      <c r="N33" s="58">
        <f>+'TC SIN BCB'!H28</f>
        <v>0</v>
      </c>
      <c r="O33" s="65">
        <f>SUMIF('SIN BCB'!$S:$S,$A33&amp;$A$9&amp;"TD"&amp;"CME",'SIN BCB'!$N:$N)</f>
        <v>125.27</v>
      </c>
      <c r="P33" s="64">
        <f>+'TC SIN BCB'!I28</f>
        <v>6.85</v>
      </c>
      <c r="Q33" s="57">
        <f>SUMIF('SIN BCB'!$S:$S,$A33&amp;$A$9&amp;"TD"&amp;"VME",'SIN BCB'!$N:$N)</f>
        <v>1442.33</v>
      </c>
      <c r="R33" s="58">
        <f>+'TC SIN BCB'!J28</f>
        <v>6.9400000000000013</v>
      </c>
    </row>
    <row r="34" spans="1:18" ht="13.5" thickBot="1" x14ac:dyDescent="0.25">
      <c r="A34" s="66">
        <v>2012</v>
      </c>
      <c r="B34" s="63" t="s">
        <v>173</v>
      </c>
      <c r="C34" s="55">
        <f>IF(D34&lt;&gt;"",SUMIF('SIN BCB'!$P:$P,$A34&amp;$A$9&amp;"30"&amp;"CME",'SIN BCB'!$N:$N),0)</f>
        <v>449.21999999999997</v>
      </c>
      <c r="D34" s="56">
        <f>+'TC SIN BCB'!C29</f>
        <v>6.86</v>
      </c>
      <c r="E34" s="57">
        <f>IF(F34&lt;&gt;"",SUMIF('SIN BCB'!$P:$P,$A34&amp;$A$9&amp;"30"&amp;"VME",'SIN BCB'!$N:$N),0)</f>
        <v>1927.8799999999999</v>
      </c>
      <c r="F34" s="58">
        <f>+'TC SIN BCB'!D29</f>
        <v>6.96</v>
      </c>
      <c r="G34" s="57">
        <f>IF(H34&lt;&gt;"",SUMIF('SIN BCB'!$P:$P,$A34&amp;$A$9&amp;"31"&amp;"CME",'SIN BCB'!$N:$N),0)</f>
        <v>0</v>
      </c>
      <c r="H34" s="56">
        <f>+'TC SIN BCB'!E29</f>
        <v>0</v>
      </c>
      <c r="I34" s="57">
        <f>IF(J34&lt;&gt;"",SUMIF('SIN BCB'!$P:$P,$A34&amp;$A$9&amp;"31"&amp;"VME",'SIN BCB'!$N:$N),0)</f>
        <v>0</v>
      </c>
      <c r="J34" s="58">
        <f>+'TC SIN BCB'!F29</f>
        <v>0</v>
      </c>
      <c r="K34" s="57">
        <f>IF(L34&lt;&gt;"",SUMIF('SIN BCB'!$P:$P,$A34&amp;$A$9&amp;"32"&amp;"CME",'SIN BCB'!$N:$N),0)</f>
        <v>0</v>
      </c>
      <c r="L34" s="64">
        <f>+'TC SIN BCB'!G29</f>
        <v>0</v>
      </c>
      <c r="M34" s="57">
        <f>IF(N34&lt;&gt;"",SUMIF('SIN BCB'!$P:$P,$A34&amp;$A$9&amp;"32"&amp;"VME",'SIN BCB'!$N:$N),0)</f>
        <v>0</v>
      </c>
      <c r="N34" s="58">
        <f>+'TC SIN BCB'!H29</f>
        <v>0</v>
      </c>
      <c r="O34" s="65">
        <f>SUMIF('SIN BCB'!$S:$S,$A34&amp;$A$9&amp;"TD"&amp;"CME",'SIN BCB'!$N:$N)</f>
        <v>449.21999999999997</v>
      </c>
      <c r="P34" s="64">
        <f>+'TC SIN BCB'!I29</f>
        <v>6.86</v>
      </c>
      <c r="Q34" s="57">
        <f>SUMIF('SIN BCB'!$S:$S,$A34&amp;$A$9&amp;"TD"&amp;"VME",'SIN BCB'!$N:$N)</f>
        <v>1927.8799999999999</v>
      </c>
      <c r="R34" s="58">
        <f>+'TC SIN BCB'!J29</f>
        <v>6.96</v>
      </c>
    </row>
    <row r="35" spans="1:18" ht="13.5" thickBot="1" x14ac:dyDescent="0.25">
      <c r="A35" s="67">
        <v>3</v>
      </c>
      <c r="B35" s="68" t="s">
        <v>23</v>
      </c>
      <c r="C35" s="45">
        <f>SUMIF('CON BCB'!$U:$U,$A35&amp;$A$9&amp;"30"&amp;"CME",'CON BCB'!$R:$R)</f>
        <v>115131.64000000001</v>
      </c>
      <c r="D35" s="46">
        <f>IF(SUMIF('CON BCB'!$U:$U,$A35&amp;$A$9&amp;"30"&amp;"CME",'CON BCB'!$R:$R)&lt;&gt;0,+SUMIF('CON BCB'!$U:$U,$A35&amp;$A$9&amp;"30"&amp;"CME",'CON BCB'!$S:$S)/SUMIF('CON BCB'!$U:$U,$A35&amp;$A$9&amp;"30"&amp;"CME",'CON BCB'!$R:$R),0)</f>
        <v>6.8614237224450205</v>
      </c>
      <c r="E35" s="47">
        <f>SUMIF('CON BCB'!$U:$U,$A35&amp;$A$9&amp;"30"&amp;"VME",'CON BCB'!$R:$R)</f>
        <v>198234.81279999993</v>
      </c>
      <c r="F35" s="48">
        <f>IF(SUMIF('CON BCB'!$U:$U,$A35&amp;$A$9&amp;"30"&amp;"VME",'CON BCB'!$R:$R)&lt;&gt;0,+SUMIF('CON BCB'!$U:$U,$A35&amp;$A$9&amp;"30"&amp;"VME",'CON BCB'!$S:$S)/SUMIF('CON BCB'!$U:$U,$A35&amp;$A$9&amp;"30"&amp;"VME",'CON BCB'!$R:$R),0)</f>
        <v>6.9658714214297701</v>
      </c>
      <c r="G35" s="47">
        <f>SUMIF('CON BCB'!$U:$U,$A35&amp;$A$9&amp;"31"&amp;"CME",'CON BCB'!$R:$R)</f>
        <v>1000</v>
      </c>
      <c r="H35" s="167">
        <f>IF(SUMIF('CON BCB'!$U:$U,$A35&amp;$A$9&amp;"31"&amp;"CME",'CON BCB'!$R:$R)&lt;&gt;0,+SUMIF('CON BCB'!$U:$U,$A35&amp;$A$9&amp;"31"&amp;"CME",'CON BCB'!$S:$S)/SUMIF('CON BCB'!$U:$U,$A35&amp;$A$9&amp;"31"&amp;"CME",'CON BCB'!$R:$R),0)</f>
        <v>6.93</v>
      </c>
      <c r="I35" s="52">
        <f>SUMIF('CON BCB'!$U:$U,$A35&amp;$A$9&amp;"31"&amp;"VME",'CON BCB'!$R:$R)</f>
        <v>0</v>
      </c>
      <c r="J35" s="48">
        <f>IF(SUMIF('CON BCB'!$U:$U,$A35&amp;$A$9&amp;"31"&amp;"VME",'CON BCB'!$R:$R)&lt;&gt;0,+SUMIF('CON BCB'!$U:$U,$A35&amp;$A$9&amp;"31"&amp;"VME",'CON BCB'!$S:$S)/SUMIF('CON BCB'!$U:$U,$A35&amp;$A$9&amp;"31"&amp;"VME",'CON BCB'!$R:$R),0)</f>
        <v>0</v>
      </c>
      <c r="K35" s="47">
        <f>IF(L35&lt;&gt;"",SUMIF('SIN BCB'!$Q:$Q,$A35&amp;$A$9&amp;"32"&amp;"CME",'SIN BCB'!$N:$N),0)</f>
        <v>100000</v>
      </c>
      <c r="L35" s="46">
        <f>+'TC SIN BCB'!G30</f>
        <v>6.96</v>
      </c>
      <c r="M35" s="47">
        <f>IF(N35&lt;&gt;"",SUMIF('SIN BCB'!$Q:$Q,$A35&amp;$A$9&amp;"32"&amp;"VME",'SIN BCB'!$N:$N),0)</f>
        <v>0</v>
      </c>
      <c r="N35" s="50">
        <f>+'TC SIN BCB'!H30</f>
        <v>0</v>
      </c>
      <c r="O35" s="51">
        <f>SUMIF('CON BCB'!$V:$V,$A35&amp;$A$9&amp;"TD"&amp;"CME",'CON BCB'!$R:$R)</f>
        <v>216131.64000000004</v>
      </c>
      <c r="P35" s="49">
        <f>IF(O35=0,0,SUMIF('CON BCB'!$V:$V,$A35&amp;$A$9&amp;"TD"&amp;"CME",'CON BCB'!$S:$S)/SUMIF('CON BCB'!$V:$V,$A35&amp;$A$9&amp;"TD"&amp;"CME",'CON BCB'!$R:$R))</f>
        <v>6.907350380999282</v>
      </c>
      <c r="Q35" s="52">
        <f>SUMIF('CON BCB'!$V:$V,$A35&amp;$A$9&amp;"TD"&amp;"VME",'CON BCB'!$R:$R)</f>
        <v>198234.81279999993</v>
      </c>
      <c r="R35" s="50">
        <f>IF(Q35=0,0,SUMIF('CON BCB'!$V:$V,$A35&amp;$A$9&amp;"TD"&amp;"VME",'CON BCB'!$S:$S)/SUMIF('CON BCB'!$V:$V,$A35&amp;$A$9&amp;"TD"&amp;"VME",'CON BCB'!$R:$R))</f>
        <v>6.9658714214297701</v>
      </c>
    </row>
    <row r="36" spans="1:18" x14ac:dyDescent="0.2">
      <c r="A36" s="66">
        <v>3001</v>
      </c>
      <c r="B36" s="54" t="s">
        <v>150</v>
      </c>
      <c r="C36" s="55">
        <f>IF(D36&lt;&gt;"",SUMIF('SIN BCB'!$P:$P,$A36&amp;$A$9&amp;"30"&amp;"CME",'SIN BCB'!$N:$N),0)</f>
        <v>19941.36</v>
      </c>
      <c r="D36" s="56">
        <f>+'TC SIN BCB'!C31</f>
        <v>6.870000000000001</v>
      </c>
      <c r="E36" s="57">
        <f>IF(F36&lt;&gt;"",SUMIF('SIN BCB'!$P:$P,$A36&amp;$A$9&amp;"30"&amp;"VME",'SIN BCB'!$N:$N),0)</f>
        <v>28544.949999999997</v>
      </c>
      <c r="F36" s="58">
        <f>+'TC SIN BCB'!D31</f>
        <v>6.97</v>
      </c>
      <c r="G36" s="55">
        <f>SUMIF('CON BCB'!$T:$T,$A36&amp;$A$9&amp;"31"&amp;"CME",'CON BCB'!$R:$R)</f>
        <v>1000</v>
      </c>
      <c r="H36" s="56">
        <f>IF(G36=0,0,SUMIF('CON BCB'!$T:$T,$A36&amp;$A$9&amp;"31"&amp;"CME",'CON BCB'!$S:$S)/SUMIF('CON BCB'!$T:$T,$A36&amp;$A$9&amp;"31"&amp;"CME",'CON BCB'!$R:$R))</f>
        <v>6.93</v>
      </c>
      <c r="I36" s="57">
        <f>SUMIF('CON BCB'!$T:$T,$A36&amp;$A$9&amp;"31"&amp;"VME",'CON BCB'!$R:$R)</f>
        <v>0</v>
      </c>
      <c r="J36" s="58">
        <f>IF(I36=0,0,SUMIF('CON BCB'!$T:$T,$A36&amp;$A$9&amp;"31"&amp;"VME",'CON BCB'!$S:$S)/SUMIF('CON BCB'!$T:$T,$A36&amp;$A$9&amp;"31"&amp;"VME",'CON BCB'!$R:$R))</f>
        <v>0</v>
      </c>
      <c r="K36" s="57">
        <f>IF(L36&lt;&gt;"",SUMIF('SIN BCB'!$P:$P,$A36&amp;$A$9&amp;"32"&amp;"CME",'SIN BCB'!$N:$N),0)</f>
        <v>0</v>
      </c>
      <c r="L36" s="64">
        <f>+'TC SIN BCB'!G31</f>
        <v>0</v>
      </c>
      <c r="M36" s="57">
        <f>IF(N36&lt;&gt;"",SUMIF('SIN BCB'!$P:$P,$A36&amp;$A$9&amp;"32"&amp;"VME",'SIN BCB'!$N:$N),0)</f>
        <v>0</v>
      </c>
      <c r="N36" s="58">
        <f>+'TC SIN BCB'!H31</f>
        <v>0</v>
      </c>
      <c r="O36" s="65">
        <f>SUMIF('SIN BCB'!$S:$S,$A36&amp;$A$9&amp;"TD"&amp;"CME",'SIN BCB'!$N:$N)</f>
        <v>20941.36</v>
      </c>
      <c r="P36" s="64">
        <f>+'TC SIN BCB'!I31</f>
        <v>6.8728651434290811</v>
      </c>
      <c r="Q36" s="57">
        <f>SUMIF('SIN BCB'!$S:$S,$A36&amp;$A$9&amp;"TD"&amp;"VME",'SIN BCB'!$N:$N)</f>
        <v>28544.949999999997</v>
      </c>
      <c r="R36" s="58">
        <f>+'TC SIN BCB'!J31</f>
        <v>6.97</v>
      </c>
    </row>
    <row r="37" spans="1:18" x14ac:dyDescent="0.2">
      <c r="A37" s="62">
        <v>3002</v>
      </c>
      <c r="B37" s="63" t="s">
        <v>67</v>
      </c>
      <c r="C37" s="55">
        <f>IF(D37&lt;&gt;"",SUMIF('SIN BCB'!$P:$P,$A37&amp;$A$9&amp;"30"&amp;"CME",'SIN BCB'!$N:$N),0)</f>
        <v>13777.16</v>
      </c>
      <c r="D37" s="56">
        <f>+'TC SIN BCB'!C32</f>
        <v>6.87</v>
      </c>
      <c r="E37" s="57">
        <f>IF(F37&lt;&gt;"",SUMIF('SIN BCB'!$P:$P,$A37&amp;$A$9&amp;"30"&amp;"VME",'SIN BCB'!$N:$N),0)</f>
        <v>29832.48</v>
      </c>
      <c r="F37" s="58">
        <f>+'TC SIN BCB'!D32</f>
        <v>6.97</v>
      </c>
      <c r="G37" s="55">
        <f>SUMIF('CON BCB'!$T:$T,$A37&amp;$A$9&amp;"31"&amp;"CME",'CON BCB'!$R:$R)</f>
        <v>0</v>
      </c>
      <c r="H37" s="56">
        <f>IF(G37=0,0,SUMIF('CON BCB'!$T:$T,$A37&amp;$A$9&amp;"31"&amp;"CME",'CON BCB'!$S:$S)/SUMIF('CON BCB'!$T:$T,$A37&amp;$A$9&amp;"31"&amp;"CME",'CON BCB'!$R:$R))</f>
        <v>0</v>
      </c>
      <c r="I37" s="57">
        <f>SUMIF('CON BCB'!$T:$T,$A37&amp;$A$9&amp;"31"&amp;"VME",'CON BCB'!$R:$R)</f>
        <v>0</v>
      </c>
      <c r="J37" s="58">
        <f>IF(I37=0,0,SUMIF('CON BCB'!$T:$T,$A37&amp;$A$9&amp;"31"&amp;"VME",'CON BCB'!$S:$S)/SUMIF('CON BCB'!$T:$T,$A37&amp;$A$9&amp;"31"&amp;"VME",'CON BCB'!$R:$R))</f>
        <v>0</v>
      </c>
      <c r="K37" s="57">
        <f>IF(L37&lt;&gt;"",SUMIF('SIN BCB'!$P:$P,$A37&amp;$A$9&amp;"32"&amp;"CME",'SIN BCB'!$N:$N),0)</f>
        <v>100000</v>
      </c>
      <c r="L37" s="64">
        <f>+'TC SIN BCB'!G32</f>
        <v>6.96</v>
      </c>
      <c r="M37" s="57">
        <f>IF(N37&lt;&gt;"",SUMIF('SIN BCB'!$P:$P,$A37&amp;$A$9&amp;"32"&amp;"VME",'SIN BCB'!$N:$N),0)</f>
        <v>0</v>
      </c>
      <c r="N37" s="58">
        <f>+'TC SIN BCB'!H32</f>
        <v>0</v>
      </c>
      <c r="O37" s="65">
        <f>SUMIF('SIN BCB'!$S:$S,$A37&amp;$A$9&amp;"TD"&amp;"CME",'SIN BCB'!$N:$N)</f>
        <v>113777.16</v>
      </c>
      <c r="P37" s="64">
        <f>+'TC SIN BCB'!I32</f>
        <v>6.9491019919990977</v>
      </c>
      <c r="Q37" s="57">
        <f>SUMIF('SIN BCB'!$S:$S,$A37&amp;$A$9&amp;"TD"&amp;"VME",'SIN BCB'!$N:$N)</f>
        <v>29832.48</v>
      </c>
      <c r="R37" s="58">
        <f>+'TC SIN BCB'!J32</f>
        <v>6.97</v>
      </c>
    </row>
    <row r="38" spans="1:18" x14ac:dyDescent="0.2">
      <c r="A38" s="62">
        <v>3003</v>
      </c>
      <c r="B38" s="63" t="s">
        <v>151</v>
      </c>
      <c r="C38" s="55">
        <f>IF(D38&lt;&gt;"",SUMIF('SIN BCB'!$P:$P,$A38&amp;$A$9&amp;"30"&amp;"CME",'SIN BCB'!$N:$N),0)</f>
        <v>9635.91</v>
      </c>
      <c r="D38" s="56">
        <f>+'TC SIN BCB'!C33</f>
        <v>6.86</v>
      </c>
      <c r="E38" s="57">
        <f>IF(F38&lt;&gt;"",SUMIF('SIN BCB'!$P:$P,$A38&amp;$A$9&amp;"30"&amp;"VME",'SIN BCB'!$N:$N),0)</f>
        <v>19484.98</v>
      </c>
      <c r="F38" s="58">
        <f>+'TC SIN BCB'!D33</f>
        <v>6.96</v>
      </c>
      <c r="G38" s="55">
        <f>SUMIF('CON BCB'!$T:$T,$A38&amp;$A$9&amp;"31"&amp;"CME",'CON BCB'!$R:$R)</f>
        <v>0</v>
      </c>
      <c r="H38" s="56">
        <f>IF(G38=0,0,SUMIF('CON BCB'!$T:$T,$A38&amp;$A$9&amp;"31"&amp;"CME",'CON BCB'!$S:$S)/SUMIF('CON BCB'!$T:$T,$A38&amp;$A$9&amp;"31"&amp;"CME",'CON BCB'!$R:$R))</f>
        <v>0</v>
      </c>
      <c r="I38" s="57">
        <f>SUMIF('CON BCB'!$T:$T,$A38&amp;$A$9&amp;"31"&amp;"VME",'CON BCB'!$R:$R)</f>
        <v>0</v>
      </c>
      <c r="J38" s="58">
        <f>IF(I38=0,0,SUMIF('CON BCB'!$T:$T,$A38&amp;$A$9&amp;"31"&amp;"VME",'CON BCB'!$S:$S)/SUMIF('CON BCB'!$T:$T,$A38&amp;$A$9&amp;"31"&amp;"VME",'CON BCB'!$R:$R))</f>
        <v>0</v>
      </c>
      <c r="K38" s="57">
        <f>IF(L38&lt;&gt;"",SUMIF('SIN BCB'!$P:$P,$A38&amp;$A$9&amp;"32"&amp;"CME",'SIN BCB'!$N:$N),0)</f>
        <v>0</v>
      </c>
      <c r="L38" s="64">
        <f>+'TC SIN BCB'!G33</f>
        <v>0</v>
      </c>
      <c r="M38" s="57">
        <f>IF(N38&lt;&gt;"",SUMIF('SIN BCB'!$P:$P,$A38&amp;$A$9&amp;"32"&amp;"VME",'SIN BCB'!$N:$N),0)</f>
        <v>0</v>
      </c>
      <c r="N38" s="58">
        <f>+'TC SIN BCB'!H33</f>
        <v>0</v>
      </c>
      <c r="O38" s="65">
        <f>SUMIF('SIN BCB'!$S:$S,$A38&amp;$A$9&amp;"TD"&amp;"CME",'SIN BCB'!$N:$N)</f>
        <v>9635.91</v>
      </c>
      <c r="P38" s="64">
        <f>+'TC SIN BCB'!I33</f>
        <v>6.86</v>
      </c>
      <c r="Q38" s="57">
        <f>SUMIF('SIN BCB'!$S:$S,$A38&amp;$A$9&amp;"TD"&amp;"VME",'SIN BCB'!$N:$N)</f>
        <v>19484.98</v>
      </c>
      <c r="R38" s="58">
        <f>+'TC SIN BCB'!J33</f>
        <v>6.96</v>
      </c>
    </row>
    <row r="39" spans="1:18" x14ac:dyDescent="0.2">
      <c r="A39" s="62">
        <v>3005</v>
      </c>
      <c r="B39" s="63" t="s">
        <v>135</v>
      </c>
      <c r="C39" s="55">
        <f>IF(D39&lt;&gt;"",SUMIF('SIN BCB'!$P:$P,$A39&amp;$A$9&amp;"30"&amp;"CME",'SIN BCB'!$N:$N),0)</f>
        <v>4113.3100000000004</v>
      </c>
      <c r="D39" s="56">
        <f>+'TC SIN BCB'!C35</f>
        <v>6.85</v>
      </c>
      <c r="E39" s="57">
        <f>IF(F39&lt;&gt;"",SUMIF('SIN BCB'!$P:$P,$A39&amp;$A$9&amp;"30"&amp;"VME",'SIN BCB'!$N:$N),0)</f>
        <v>5557.1</v>
      </c>
      <c r="F39" s="58">
        <f>+'TC SIN BCB'!D35</f>
        <v>6.97</v>
      </c>
      <c r="G39" s="55">
        <f>SUMIF('CON BCB'!$T:$T,$A39&amp;$A$9&amp;"31"&amp;"CME",'CON BCB'!$R:$R)</f>
        <v>0</v>
      </c>
      <c r="H39" s="56">
        <f>IF(G39=0,0,SUMIF('CON BCB'!$T:$T,$A39&amp;$A$9&amp;"31"&amp;"CME",'CON BCB'!$S:$S)/SUMIF('CON BCB'!$T:$T,$A39&amp;$A$9&amp;"31"&amp;"CME",'CON BCB'!$R:$R))</f>
        <v>0</v>
      </c>
      <c r="I39" s="57">
        <f>SUMIF('CON BCB'!$T:$T,$A39&amp;$A$9&amp;"31"&amp;"VME",'CON BCB'!$R:$R)</f>
        <v>0</v>
      </c>
      <c r="J39" s="58">
        <f>IF(I39=0,0,SUMIF('CON BCB'!$T:$T,$A39&amp;$A$9&amp;"31"&amp;"VME",'CON BCB'!$S:$S)/SUMIF('CON BCB'!$T:$T,$A39&amp;$A$9&amp;"31"&amp;"VME",'CON BCB'!$R:$R))</f>
        <v>0</v>
      </c>
      <c r="K39" s="57">
        <f>IF(L39&lt;&gt;"",SUMIF('SIN BCB'!$P:$P,$A39&amp;$A$9&amp;"32"&amp;"CME",'SIN BCB'!$N:$N),0)</f>
        <v>0</v>
      </c>
      <c r="L39" s="64">
        <f>+'TC SIN BCB'!G35</f>
        <v>0</v>
      </c>
      <c r="M39" s="57">
        <f>IF(N39&lt;&gt;"",SUMIF('SIN BCB'!$P:$P,$A39&amp;$A$9&amp;"32"&amp;"VME",'SIN BCB'!$N:$N),0)</f>
        <v>0</v>
      </c>
      <c r="N39" s="58">
        <f>+'TC SIN BCB'!H35</f>
        <v>0</v>
      </c>
      <c r="O39" s="65">
        <f>SUMIF('SIN BCB'!$S:$S,$A39&amp;$A$9&amp;"TD"&amp;"CME",'SIN BCB'!$N:$N)</f>
        <v>4113.3100000000004</v>
      </c>
      <c r="P39" s="64">
        <f>+'TC SIN BCB'!I35</f>
        <v>6.85</v>
      </c>
      <c r="Q39" s="57">
        <f>SUMIF('SIN BCB'!$S:$S,$A39&amp;$A$9&amp;"TD"&amp;"VME",'SIN BCB'!$N:$N)</f>
        <v>5557.1</v>
      </c>
      <c r="R39" s="58">
        <f>+'TC SIN BCB'!J35</f>
        <v>6.97</v>
      </c>
    </row>
    <row r="40" spans="1:18" x14ac:dyDescent="0.2">
      <c r="A40" s="62">
        <v>3006</v>
      </c>
      <c r="B40" s="63" t="s">
        <v>103</v>
      </c>
      <c r="C40" s="55">
        <f>IF(D40&lt;&gt;"",SUMIF('SIN BCB'!$P:$P,$A40&amp;$A$9&amp;"30"&amp;"CME",'SIN BCB'!$N:$N),0)</f>
        <v>10011.42</v>
      </c>
      <c r="D40" s="56">
        <f>+'TC SIN BCB'!C36</f>
        <v>6.9000000000000012</v>
      </c>
      <c r="E40" s="57">
        <f>IF(F40&lt;&gt;"",SUMIF('SIN BCB'!$P:$P,$A40&amp;$A$9&amp;"30"&amp;"VME",'SIN BCB'!$N:$N),0)</f>
        <v>8787.36</v>
      </c>
      <c r="F40" s="58">
        <f>+'TC SIN BCB'!D36</f>
        <v>6.96</v>
      </c>
      <c r="G40" s="55">
        <f>SUMIF('CON BCB'!$T:$T,$A40&amp;$A$9&amp;"31"&amp;"CME",'CON BCB'!$R:$R)</f>
        <v>0</v>
      </c>
      <c r="H40" s="56">
        <f>IF(G40=0,0,SUMIF('CON BCB'!$T:$T,$A40&amp;$A$9&amp;"31"&amp;"CME",'CON BCB'!$S:$S)/SUMIF('CON BCB'!$T:$T,$A40&amp;$A$9&amp;"31"&amp;"CME",'CON BCB'!$R:$R))</f>
        <v>0</v>
      </c>
      <c r="I40" s="57">
        <f>SUMIF('CON BCB'!$T:$T,$A40&amp;$A$9&amp;"31"&amp;"VME",'CON BCB'!$R:$R)</f>
        <v>0</v>
      </c>
      <c r="J40" s="58">
        <f>IF(I40=0,0,SUMIF('CON BCB'!$T:$T,$A40&amp;$A$9&amp;"31"&amp;"VME",'CON BCB'!$S:$S)/SUMIF('CON BCB'!$T:$T,$A40&amp;$A$9&amp;"31"&amp;"VME",'CON BCB'!$R:$R))</f>
        <v>0</v>
      </c>
      <c r="K40" s="57">
        <f>IF(L40&lt;&gt;"",SUMIF('SIN BCB'!$P:$P,$A40&amp;$A$9&amp;"32"&amp;"CME",'SIN BCB'!$N:$N),0)</f>
        <v>0</v>
      </c>
      <c r="L40" s="64">
        <f>+'TC SIN BCB'!G36</f>
        <v>0</v>
      </c>
      <c r="M40" s="57">
        <f>IF(N40&lt;&gt;"",SUMIF('SIN BCB'!$P:$P,$A40&amp;$A$9&amp;"32"&amp;"VME",'SIN BCB'!$N:$N),0)</f>
        <v>0</v>
      </c>
      <c r="N40" s="58">
        <f>+'TC SIN BCB'!H36</f>
        <v>0</v>
      </c>
      <c r="O40" s="65">
        <f>SUMIF('SIN BCB'!$S:$S,$A40&amp;$A$9&amp;"TD"&amp;"CME",'SIN BCB'!$N:$N)</f>
        <v>10011.42</v>
      </c>
      <c r="P40" s="64">
        <f>+'TC SIN BCB'!I36</f>
        <v>6.9000000000000012</v>
      </c>
      <c r="Q40" s="57">
        <f>SUMIF('SIN BCB'!$S:$S,$A40&amp;$A$9&amp;"TD"&amp;"VME",'SIN BCB'!$N:$N)</f>
        <v>8787.36</v>
      </c>
      <c r="R40" s="58">
        <f>+'TC SIN BCB'!J36</f>
        <v>6.96</v>
      </c>
    </row>
    <row r="41" spans="1:18" x14ac:dyDescent="0.2">
      <c r="A41" s="62">
        <v>3007</v>
      </c>
      <c r="B41" s="63" t="s">
        <v>139</v>
      </c>
      <c r="C41" s="55">
        <f>IF(D41&lt;&gt;"",SUMIF('SIN BCB'!$P:$P,$A41&amp;$A$9&amp;"30"&amp;"CME",'SIN BCB'!$N:$N),0)</f>
        <v>765.51</v>
      </c>
      <c r="D41" s="56">
        <f>+'TC SIN BCB'!C37</f>
        <v>6.86</v>
      </c>
      <c r="E41" s="57">
        <f>IF(F41&lt;&gt;"",SUMIF('SIN BCB'!$P:$P,$A41&amp;$A$9&amp;"30"&amp;"VME",'SIN BCB'!$N:$N),0)</f>
        <v>2325.81</v>
      </c>
      <c r="F41" s="58">
        <f>+'TC SIN BCB'!D37</f>
        <v>6.97</v>
      </c>
      <c r="G41" s="55">
        <f>SUMIF('CON BCB'!$T:$T,$A41&amp;$A$9&amp;"31"&amp;"CME",'CON BCB'!$R:$R)</f>
        <v>0</v>
      </c>
      <c r="H41" s="56">
        <f>IF(G41=0,0,SUMIF('CON BCB'!$T:$T,$A41&amp;$A$9&amp;"31"&amp;"CME",'CON BCB'!$S:$S)/SUMIF('CON BCB'!$T:$T,$A41&amp;$A$9&amp;"31"&amp;"CME",'CON BCB'!$R:$R))</f>
        <v>0</v>
      </c>
      <c r="I41" s="57">
        <f>SUMIF('CON BCB'!$T:$T,$A41&amp;$A$9&amp;"31"&amp;"VME",'CON BCB'!$R:$R)</f>
        <v>0</v>
      </c>
      <c r="J41" s="58">
        <f>IF(I41=0,0,SUMIF('CON BCB'!$T:$T,$A41&amp;$A$9&amp;"31"&amp;"VME",'CON BCB'!$S:$S)/SUMIF('CON BCB'!$T:$T,$A41&amp;$A$9&amp;"31"&amp;"VME",'CON BCB'!$R:$R))</f>
        <v>0</v>
      </c>
      <c r="K41" s="57">
        <f>IF(L41&lt;&gt;"",SUMIF('SIN BCB'!$P:$P,$A41&amp;$A$9&amp;"32"&amp;"CME",'SIN BCB'!$N:$N),0)</f>
        <v>0</v>
      </c>
      <c r="L41" s="64">
        <f>+'TC SIN BCB'!G37</f>
        <v>0</v>
      </c>
      <c r="M41" s="57">
        <f>IF(N41&lt;&gt;"",SUMIF('SIN BCB'!$P:$P,$A41&amp;$A$9&amp;"32"&amp;"VME",'SIN BCB'!$N:$N),0)</f>
        <v>0</v>
      </c>
      <c r="N41" s="58">
        <f>+'TC SIN BCB'!H37</f>
        <v>0</v>
      </c>
      <c r="O41" s="65">
        <f>SUMIF('SIN BCB'!$S:$S,$A41&amp;$A$9&amp;"TD"&amp;"CME",'SIN BCB'!$N:$N)</f>
        <v>765.51</v>
      </c>
      <c r="P41" s="64">
        <f>+'TC SIN BCB'!I37</f>
        <v>6.86</v>
      </c>
      <c r="Q41" s="57">
        <f>SUMIF('SIN BCB'!$S:$S,$A41&amp;$A$9&amp;"TD"&amp;"VME",'SIN BCB'!$N:$N)</f>
        <v>2325.81</v>
      </c>
      <c r="R41" s="58">
        <f>+'TC SIN BCB'!J37</f>
        <v>6.97</v>
      </c>
    </row>
    <row r="42" spans="1:18" x14ac:dyDescent="0.2">
      <c r="A42" s="62">
        <v>3010</v>
      </c>
      <c r="B42" s="63" t="s">
        <v>136</v>
      </c>
      <c r="C42" s="55">
        <f>IF(D42&lt;&gt;"",SUMIF('SIN BCB'!$P:$P,$A42&amp;$A$9&amp;"30"&amp;"CME",'SIN BCB'!$N:$N),0)</f>
        <v>8659.2900000000009</v>
      </c>
      <c r="D42" s="56">
        <f>+'TC SIN BCB'!C38</f>
        <v>6.85</v>
      </c>
      <c r="E42" s="57">
        <f>IF(F42&lt;&gt;"",SUMIF('SIN BCB'!$P:$P,$A42&amp;$A$9&amp;"30"&amp;"VME",'SIN BCB'!$N:$N),0)</f>
        <v>34756.269999999997</v>
      </c>
      <c r="F42" s="58">
        <f>+'TC SIN BCB'!D38</f>
        <v>6.96</v>
      </c>
      <c r="G42" s="55">
        <f>SUMIF('CON BCB'!$T:$T,$A42&amp;$A$9&amp;"31"&amp;"CME",'CON BCB'!$R:$R)</f>
        <v>0</v>
      </c>
      <c r="H42" s="56">
        <f>IF(G42=0,0,SUMIF('CON BCB'!$T:$T,$A42&amp;$A$9&amp;"31"&amp;"CME",'CON BCB'!$S:$S)/SUMIF('CON BCB'!$T:$T,$A42&amp;$A$9&amp;"31"&amp;"CME",'CON BCB'!$R:$R))</f>
        <v>0</v>
      </c>
      <c r="I42" s="57">
        <f>SUMIF('CON BCB'!$T:$T,$A42&amp;$A$9&amp;"31"&amp;"VME",'CON BCB'!$R:$R)</f>
        <v>0</v>
      </c>
      <c r="J42" s="58">
        <f>IF(I42=0,0,SUMIF('CON BCB'!$T:$T,$A42&amp;$A$9&amp;"31"&amp;"VME",'CON BCB'!$S:$S)/SUMIF('CON BCB'!$T:$T,$A42&amp;$A$9&amp;"31"&amp;"VME",'CON BCB'!$R:$R))</f>
        <v>0</v>
      </c>
      <c r="K42" s="57">
        <f>IF(L42&lt;&gt;"",SUMIF('SIN BCB'!$P:$P,$A42&amp;$A$9&amp;"32"&amp;"CME",'SIN BCB'!$N:$N),0)</f>
        <v>0</v>
      </c>
      <c r="L42" s="64">
        <f>+'TC SIN BCB'!G38</f>
        <v>0</v>
      </c>
      <c r="M42" s="57">
        <f>IF(N42&lt;&gt;"",SUMIF('SIN BCB'!$P:$P,$A42&amp;$A$9&amp;"32"&amp;"VME",'SIN BCB'!$N:$N),0)</f>
        <v>0</v>
      </c>
      <c r="N42" s="58">
        <f>+'TC SIN BCB'!H38</f>
        <v>0</v>
      </c>
      <c r="O42" s="65">
        <f>SUMIF('SIN BCB'!$S:$S,$A42&amp;$A$9&amp;"TD"&amp;"CME",'SIN BCB'!$N:$N)</f>
        <v>8659.2900000000009</v>
      </c>
      <c r="P42" s="64">
        <f>+'TC SIN BCB'!I38</f>
        <v>6.85</v>
      </c>
      <c r="Q42" s="57">
        <f>SUMIF('SIN BCB'!$S:$S,$A42&amp;$A$9&amp;"TD"&amp;"VME",'SIN BCB'!$N:$N)</f>
        <v>34756.269999999997</v>
      </c>
      <c r="R42" s="58">
        <f>+'TC SIN BCB'!J38</f>
        <v>6.96</v>
      </c>
    </row>
    <row r="43" spans="1:18" x14ac:dyDescent="0.2">
      <c r="A43" s="62">
        <v>3011</v>
      </c>
      <c r="B43" s="63" t="s">
        <v>91</v>
      </c>
      <c r="C43" s="55">
        <f>IF(D43&lt;&gt;"",SUMIF('SIN BCB'!$P:$P,$A43&amp;$A$9&amp;"30"&amp;"CME",'SIN BCB'!$N:$N),0)</f>
        <v>3221.91</v>
      </c>
      <c r="D43" s="56">
        <f>+'TC SIN BCB'!C39</f>
        <v>6.86</v>
      </c>
      <c r="E43" s="57">
        <f>IF(F43&lt;&gt;"",SUMIF('SIN BCB'!$P:$P,$A43&amp;$A$9&amp;"30"&amp;"VME",'SIN BCB'!$N:$N),0)</f>
        <v>4293.1899999999996</v>
      </c>
      <c r="F43" s="58">
        <f>+'TC SIN BCB'!D39</f>
        <v>6.96</v>
      </c>
      <c r="G43" s="55">
        <f>SUMIF('CON BCB'!$T:$T,$A43&amp;$A$9&amp;"31"&amp;"CME",'CON BCB'!$R:$R)</f>
        <v>0</v>
      </c>
      <c r="H43" s="56">
        <f>IF(G43=0,0,SUMIF('CON BCB'!$T:$T,$A43&amp;$A$9&amp;"31"&amp;"CME",'CON BCB'!$S:$S)/SUMIF('CON BCB'!$T:$T,$A43&amp;$A$9&amp;"31"&amp;"CME",'CON BCB'!$R:$R))</f>
        <v>0</v>
      </c>
      <c r="I43" s="57">
        <f>SUMIF('CON BCB'!$T:$T,$A43&amp;$A$9&amp;"31"&amp;"VME",'CON BCB'!$R:$R)</f>
        <v>0</v>
      </c>
      <c r="J43" s="58">
        <f>IF(I43=0,0,SUMIF('CON BCB'!$T:$T,$A43&amp;$A$9&amp;"31"&amp;"VME",'CON BCB'!$S:$S)/SUMIF('CON BCB'!$T:$T,$A43&amp;$A$9&amp;"31"&amp;"VME",'CON BCB'!$R:$R))</f>
        <v>0</v>
      </c>
      <c r="K43" s="57">
        <f>IF(L43&lt;&gt;"",SUMIF('SIN BCB'!$P:$P,$A43&amp;$A$9&amp;"32"&amp;"CME",'SIN BCB'!$N:$N),0)</f>
        <v>0</v>
      </c>
      <c r="L43" s="64">
        <f>+'TC SIN BCB'!G39</f>
        <v>0</v>
      </c>
      <c r="M43" s="57">
        <f>IF(N43&lt;&gt;"",SUMIF('SIN BCB'!$P:$P,$A43&amp;$A$9&amp;"32"&amp;"VME",'SIN BCB'!$N:$N),0)</f>
        <v>0</v>
      </c>
      <c r="N43" s="58">
        <f>+'TC SIN BCB'!H39</f>
        <v>0</v>
      </c>
      <c r="O43" s="65">
        <f>SUMIF('SIN BCB'!$S:$S,$A43&amp;$A$9&amp;"TD"&amp;"CME",'SIN BCB'!$N:$N)</f>
        <v>3221.91</v>
      </c>
      <c r="P43" s="64">
        <f>+'TC SIN BCB'!I39</f>
        <v>6.86</v>
      </c>
      <c r="Q43" s="57">
        <f>SUMIF('SIN BCB'!$S:$S,$A43&amp;$A$9&amp;"TD"&amp;"VME",'SIN BCB'!$N:$N)</f>
        <v>4293.1899999999996</v>
      </c>
      <c r="R43" s="58">
        <f>+'TC SIN BCB'!J39</f>
        <v>6.96</v>
      </c>
    </row>
    <row r="44" spans="1:18" x14ac:dyDescent="0.2">
      <c r="A44" s="62">
        <v>3012</v>
      </c>
      <c r="B44" s="63" t="s">
        <v>68</v>
      </c>
      <c r="C44" s="55">
        <f>IF(D44&lt;&gt;"",SUMIF('SIN BCB'!$P:$P,$A44&amp;$A$9&amp;"30"&amp;"CME",'SIN BCB'!$N:$N),0)</f>
        <v>798.5</v>
      </c>
      <c r="D44" s="56">
        <f>+'TC SIN BCB'!C40</f>
        <v>6.85</v>
      </c>
      <c r="E44" s="57">
        <f>IF(F44&lt;&gt;"",SUMIF('SIN BCB'!$P:$P,$A44&amp;$A$9&amp;"30"&amp;"VME",'SIN BCB'!$N:$N),0)</f>
        <v>6180.3227999999999</v>
      </c>
      <c r="F44" s="58">
        <f>+'TC SIN BCB'!D40</f>
        <v>6.97</v>
      </c>
      <c r="G44" s="55">
        <f>SUMIF('CON BCB'!$T:$T,$A44&amp;$A$9&amp;"31"&amp;"CME",'CON BCB'!$R:$R)</f>
        <v>0</v>
      </c>
      <c r="H44" s="56">
        <f>IF(G44=0,0,SUMIF('CON BCB'!$T:$T,$A44&amp;$A$9&amp;"31"&amp;"CME",'CON BCB'!$S:$S)/SUMIF('CON BCB'!$T:$T,$A44&amp;$A$9&amp;"31"&amp;"CME",'CON BCB'!$R:$R))</f>
        <v>0</v>
      </c>
      <c r="I44" s="57">
        <f>SUMIF('CON BCB'!$T:$T,$A44&amp;$A$9&amp;"31"&amp;"VME",'CON BCB'!$R:$R)</f>
        <v>0</v>
      </c>
      <c r="J44" s="58">
        <f>IF(I44=0,0,SUMIF('CON BCB'!$T:$T,$A44&amp;$A$9&amp;"31"&amp;"VME",'CON BCB'!$S:$S)/SUMIF('CON BCB'!$T:$T,$A44&amp;$A$9&amp;"31"&amp;"VME",'CON BCB'!$R:$R))</f>
        <v>0</v>
      </c>
      <c r="K44" s="57">
        <f>IF(L44&lt;&gt;"",SUMIF('SIN BCB'!$P:$P,$A44&amp;$A$9&amp;"32"&amp;"CME",'SIN BCB'!$N:$N),0)</f>
        <v>0</v>
      </c>
      <c r="L44" s="64">
        <f>+'TC SIN BCB'!G40</f>
        <v>0</v>
      </c>
      <c r="M44" s="57">
        <f>IF(N44&lt;&gt;"",SUMIF('SIN BCB'!$P:$P,$A44&amp;$A$9&amp;"32"&amp;"VME",'SIN BCB'!$N:$N),0)</f>
        <v>0</v>
      </c>
      <c r="N44" s="58">
        <f>+'TC SIN BCB'!H40</f>
        <v>0</v>
      </c>
      <c r="O44" s="65">
        <f>SUMIF('SIN BCB'!$S:$S,$A44&amp;$A$9&amp;"TD"&amp;"CME",'SIN BCB'!$N:$N)</f>
        <v>798.5</v>
      </c>
      <c r="P44" s="64">
        <f>+'TC SIN BCB'!I40</f>
        <v>6.85</v>
      </c>
      <c r="Q44" s="57">
        <f>SUMIF('SIN BCB'!$S:$S,$A44&amp;$A$9&amp;"TD"&amp;"VME",'SIN BCB'!$N:$N)</f>
        <v>6180.3227999999999</v>
      </c>
      <c r="R44" s="58">
        <f>+'TC SIN BCB'!J40</f>
        <v>6.97</v>
      </c>
    </row>
    <row r="45" spans="1:18" x14ac:dyDescent="0.2">
      <c r="A45" s="62">
        <v>3015</v>
      </c>
      <c r="B45" s="63" t="s">
        <v>0</v>
      </c>
      <c r="C45" s="55">
        <f>IF(D45&lt;&gt;"",SUMIF('SIN BCB'!$P:$P,$A45&amp;$A$9&amp;"30"&amp;"CME",'SIN BCB'!$N:$N),0)</f>
        <v>1527.57</v>
      </c>
      <c r="D45" s="56">
        <f>+'TC SIN BCB'!C41</f>
        <v>6.85</v>
      </c>
      <c r="E45" s="57">
        <f>IF(F45&lt;&gt;"",SUMIF('SIN BCB'!$P:$P,$A45&amp;$A$9&amp;"30"&amp;"VME",'SIN BCB'!$N:$N),0)</f>
        <v>4509.74</v>
      </c>
      <c r="F45" s="58">
        <f>+'TC SIN BCB'!D41</f>
        <v>6.97</v>
      </c>
      <c r="G45" s="55">
        <f>SUMIF('CON BCB'!$T:$T,$A45&amp;$A$9&amp;"31"&amp;"CME",'CON BCB'!$R:$R)</f>
        <v>0</v>
      </c>
      <c r="H45" s="56">
        <f>IF(G45=0,0,SUMIF('CON BCB'!$T:$T,$A45&amp;$A$9&amp;"31"&amp;"CME",'CON BCB'!$S:$S)/SUMIF('CON BCB'!$T:$T,$A45&amp;$A$9&amp;"31"&amp;"CME",'CON BCB'!$R:$R))</f>
        <v>0</v>
      </c>
      <c r="I45" s="57">
        <f>SUMIF('CON BCB'!$T:$T,$A45&amp;$A$9&amp;"31"&amp;"VME",'CON BCB'!$R:$R)</f>
        <v>0</v>
      </c>
      <c r="J45" s="58">
        <f>IF(I45=0,0,SUMIF('CON BCB'!$T:$T,$A45&amp;$A$9&amp;"31"&amp;"VME",'CON BCB'!$S:$S)/SUMIF('CON BCB'!$T:$T,$A45&amp;$A$9&amp;"31"&amp;"VME",'CON BCB'!$R:$R))</f>
        <v>0</v>
      </c>
      <c r="K45" s="57">
        <f>IF(L45&lt;&gt;"",SUMIF('SIN BCB'!$P:$P,$A45&amp;$A$9&amp;"32"&amp;"CME",'SIN BCB'!$N:$N),0)</f>
        <v>0</v>
      </c>
      <c r="L45" s="64">
        <f>+'TC SIN BCB'!G41</f>
        <v>0</v>
      </c>
      <c r="M45" s="57">
        <f>IF(N45&lt;&gt;"",SUMIF('SIN BCB'!$P:$P,$A45&amp;$A$9&amp;"32"&amp;"VME",'SIN BCB'!$N:$N),0)</f>
        <v>0</v>
      </c>
      <c r="N45" s="58">
        <f>+'TC SIN BCB'!H41</f>
        <v>0</v>
      </c>
      <c r="O45" s="65">
        <f>SUMIF('SIN BCB'!$S:$S,$A45&amp;$A$9&amp;"TD"&amp;"CME",'SIN BCB'!$N:$N)</f>
        <v>1527.57</v>
      </c>
      <c r="P45" s="64">
        <f>+'TC SIN BCB'!I41</f>
        <v>6.85</v>
      </c>
      <c r="Q45" s="57">
        <f>SUMIF('SIN BCB'!$S:$S,$A45&amp;$A$9&amp;"TD"&amp;"VME",'SIN BCB'!$N:$N)</f>
        <v>4509.74</v>
      </c>
      <c r="R45" s="58">
        <f>+'TC SIN BCB'!J41</f>
        <v>6.97</v>
      </c>
    </row>
    <row r="46" spans="1:18" x14ac:dyDescent="0.2">
      <c r="A46" s="62">
        <v>3016</v>
      </c>
      <c r="B46" s="63" t="s">
        <v>1</v>
      </c>
      <c r="C46" s="55">
        <f>IF(D46&lt;&gt;"",SUMIF('SIN BCB'!$P:$P,$A46&amp;$A$9&amp;"30"&amp;"CME",'SIN BCB'!$N:$N),0)</f>
        <v>181.92</v>
      </c>
      <c r="D46" s="56">
        <f>+'TC SIN BCB'!C42</f>
        <v>6.85</v>
      </c>
      <c r="E46" s="57">
        <f>IF(F46&lt;&gt;"",SUMIF('SIN BCB'!$P:$P,$A46&amp;$A$9&amp;"30"&amp;"VME",'SIN BCB'!$N:$N),0)</f>
        <v>5700.26</v>
      </c>
      <c r="F46" s="58">
        <f>+'TC SIN BCB'!D42</f>
        <v>6.97</v>
      </c>
      <c r="G46" s="55">
        <f>SUMIF('CON BCB'!$T:$T,$A46&amp;$A$9&amp;"31"&amp;"CME",'CON BCB'!$R:$R)</f>
        <v>0</v>
      </c>
      <c r="H46" s="56">
        <f>IF(G46=0,0,SUMIF('CON BCB'!$T:$T,$A46&amp;$A$9&amp;"31"&amp;"CME",'CON BCB'!$S:$S)/SUMIF('CON BCB'!$T:$T,$A46&amp;$A$9&amp;"31"&amp;"CME",'CON BCB'!$R:$R))</f>
        <v>0</v>
      </c>
      <c r="I46" s="57">
        <f>SUMIF('CON BCB'!$T:$T,$A46&amp;$A$9&amp;"31"&amp;"VME",'CON BCB'!$R:$R)</f>
        <v>0</v>
      </c>
      <c r="J46" s="58">
        <f>IF(I46=0,0,SUMIF('CON BCB'!$T:$T,$A46&amp;$A$9&amp;"31"&amp;"VME",'CON BCB'!$S:$S)/SUMIF('CON BCB'!$T:$T,$A46&amp;$A$9&amp;"31"&amp;"VME",'CON BCB'!$R:$R))</f>
        <v>0</v>
      </c>
      <c r="K46" s="57">
        <f>IF(L46&lt;&gt;"",SUMIF('SIN BCB'!$P:$P,$A46&amp;$A$9&amp;"32"&amp;"CME",'SIN BCB'!$N:$N),0)</f>
        <v>0</v>
      </c>
      <c r="L46" s="64">
        <f>+'TC SIN BCB'!G42</f>
        <v>0</v>
      </c>
      <c r="M46" s="57">
        <f>IF(N46&lt;&gt;"",SUMIF('SIN BCB'!$P:$P,$A46&amp;$A$9&amp;"32"&amp;"VME",'SIN BCB'!$N:$N),0)</f>
        <v>0</v>
      </c>
      <c r="N46" s="58">
        <f>+'TC SIN BCB'!H42</f>
        <v>0</v>
      </c>
      <c r="O46" s="65">
        <f>SUMIF('SIN BCB'!$S:$S,$A46&amp;$A$9&amp;"TD"&amp;"CME",'SIN BCB'!$N:$N)</f>
        <v>181.92</v>
      </c>
      <c r="P46" s="64">
        <f>+'TC SIN BCB'!I42</f>
        <v>6.85</v>
      </c>
      <c r="Q46" s="57">
        <f>SUMIF('SIN BCB'!$S:$S,$A46&amp;$A$9&amp;"TD"&amp;"VME",'SIN BCB'!$N:$N)</f>
        <v>5700.26</v>
      </c>
      <c r="R46" s="58">
        <f>+'TC SIN BCB'!J42</f>
        <v>6.97</v>
      </c>
    </row>
    <row r="47" spans="1:18" x14ac:dyDescent="0.2">
      <c r="A47" s="62">
        <v>3021</v>
      </c>
      <c r="B47" s="63" t="s">
        <v>10</v>
      </c>
      <c r="C47" s="55">
        <f>IF(D47&lt;&gt;"",SUMIF('SIN BCB'!$P:$P,$A47&amp;$A$9&amp;"30"&amp;"CME",'SIN BCB'!$N:$N),0)</f>
        <v>3488.28</v>
      </c>
      <c r="D47" s="56">
        <f>+'TC SIN BCB'!C43</f>
        <v>6.85</v>
      </c>
      <c r="E47" s="57">
        <f>IF(F47&lt;&gt;"",SUMIF('SIN BCB'!$P:$P,$A47&amp;$A$9&amp;"30"&amp;"VME",'SIN BCB'!$N:$N),0)</f>
        <v>3540.68</v>
      </c>
      <c r="F47" s="58">
        <f>+'TC SIN BCB'!D43</f>
        <v>6.97</v>
      </c>
      <c r="G47" s="55">
        <f>SUMIF('CON BCB'!$T:$T,$A47&amp;$A$9&amp;"31"&amp;"CME",'CON BCB'!$R:$R)</f>
        <v>0</v>
      </c>
      <c r="H47" s="56">
        <f>IF(G47=0,0,SUMIF('CON BCB'!$T:$T,$A47&amp;$A$9&amp;"31"&amp;"CME",'CON BCB'!$S:$S)/SUMIF('CON BCB'!$T:$T,$A47&amp;$A$9&amp;"31"&amp;"CME",'CON BCB'!$R:$R))</f>
        <v>0</v>
      </c>
      <c r="I47" s="57">
        <f>SUMIF('CON BCB'!$T:$T,$A47&amp;$A$9&amp;"31"&amp;"VME",'CON BCB'!$R:$R)</f>
        <v>0</v>
      </c>
      <c r="J47" s="58">
        <f>IF(I47=0,0,SUMIF('CON BCB'!$T:$T,$A47&amp;$A$9&amp;"31"&amp;"VME",'CON BCB'!$S:$S)/SUMIF('CON BCB'!$T:$T,$A47&amp;$A$9&amp;"31"&amp;"VME",'CON BCB'!$R:$R))</f>
        <v>0</v>
      </c>
      <c r="K47" s="57">
        <f>IF(L47&lt;&gt;"",SUMIF('SIN BCB'!$P:$P,$A47&amp;$A$9&amp;"32"&amp;"CME",'SIN BCB'!$N:$N),0)</f>
        <v>0</v>
      </c>
      <c r="L47" s="64">
        <f>+'TC SIN BCB'!G43</f>
        <v>0</v>
      </c>
      <c r="M47" s="57">
        <f>IF(N47&lt;&gt;"",SUMIF('SIN BCB'!$P:$P,$A47&amp;$A$9&amp;"32"&amp;"VME",'SIN BCB'!$N:$N),0)</f>
        <v>0</v>
      </c>
      <c r="N47" s="58">
        <f>+'TC SIN BCB'!H43</f>
        <v>0</v>
      </c>
      <c r="O47" s="65">
        <f>SUMIF('SIN BCB'!$S:$S,$A47&amp;$A$9&amp;"TD"&amp;"CME",'SIN BCB'!$N:$N)</f>
        <v>3488.28</v>
      </c>
      <c r="P47" s="64">
        <f>+'TC SIN BCB'!I43</f>
        <v>6.85</v>
      </c>
      <c r="Q47" s="57">
        <f>SUMIF('SIN BCB'!$S:$S,$A47&amp;$A$9&amp;"TD"&amp;"VME",'SIN BCB'!$N:$N)</f>
        <v>3540.68</v>
      </c>
      <c r="R47" s="58">
        <f>+'TC SIN BCB'!J43</f>
        <v>6.97</v>
      </c>
    </row>
    <row r="48" spans="1:18" x14ac:dyDescent="0.2">
      <c r="A48" s="62">
        <v>3022</v>
      </c>
      <c r="B48" s="63" t="s">
        <v>69</v>
      </c>
      <c r="C48" s="55">
        <f>IF(D48&lt;&gt;"",SUMIF('SIN BCB'!$P:$P,$A48&amp;$A$9&amp;"30"&amp;"CME",'SIN BCB'!$N:$N),0)</f>
        <v>9232.39</v>
      </c>
      <c r="D48" s="56">
        <f>+'TC SIN BCB'!C44</f>
        <v>6.85</v>
      </c>
      <c r="E48" s="57">
        <f>IF(F48&lt;&gt;"",SUMIF('SIN BCB'!$P:$P,$A48&amp;$A$9&amp;"30"&amp;"VME",'SIN BCB'!$N:$N),0)</f>
        <v>393.15</v>
      </c>
      <c r="F48" s="58">
        <f>+'TC SIN BCB'!D44</f>
        <v>6.97</v>
      </c>
      <c r="G48" s="55">
        <f>SUMIF('CON BCB'!$T:$T,$A48&amp;$A$9&amp;"31"&amp;"CME",'CON BCB'!$R:$R)</f>
        <v>0</v>
      </c>
      <c r="H48" s="56">
        <f>IF(G48=0,0,SUMIF('CON BCB'!$T:$T,$A48&amp;$A$9&amp;"31"&amp;"CME",'CON BCB'!$S:$S)/SUMIF('CON BCB'!$T:$T,$A48&amp;$A$9&amp;"31"&amp;"CME",'CON BCB'!$R:$R))</f>
        <v>0</v>
      </c>
      <c r="I48" s="57">
        <f>SUMIF('CON BCB'!$T:$T,$A48&amp;$A$9&amp;"31"&amp;"VME",'CON BCB'!$R:$R)</f>
        <v>0</v>
      </c>
      <c r="J48" s="58">
        <f>IF(I48=0,0,SUMIF('CON BCB'!$T:$T,$A48&amp;$A$9&amp;"31"&amp;"VME",'CON BCB'!$S:$S)/SUMIF('CON BCB'!$T:$T,$A48&amp;$A$9&amp;"31"&amp;"VME",'CON BCB'!$R:$R))</f>
        <v>0</v>
      </c>
      <c r="K48" s="57">
        <f>IF(L48&lt;&gt;"",SUMIF('SIN BCB'!$P:$P,$A48&amp;$A$9&amp;"32"&amp;"CME",'SIN BCB'!$N:$N),0)</f>
        <v>0</v>
      </c>
      <c r="L48" s="64">
        <f>+'TC SIN BCB'!G44</f>
        <v>0</v>
      </c>
      <c r="M48" s="57">
        <f>IF(N48&lt;&gt;"",SUMIF('SIN BCB'!$P:$P,$A48&amp;$A$9&amp;"32"&amp;"VME",'SIN BCB'!$N:$N),0)</f>
        <v>0</v>
      </c>
      <c r="N48" s="58">
        <f>+'TC SIN BCB'!H44</f>
        <v>0</v>
      </c>
      <c r="O48" s="65">
        <f>SUMIF('SIN BCB'!$S:$S,$A48&amp;$A$9&amp;"TD"&amp;"CME",'SIN BCB'!$N:$N)</f>
        <v>9232.39</v>
      </c>
      <c r="P48" s="64">
        <f>+'TC SIN BCB'!I44</f>
        <v>6.85</v>
      </c>
      <c r="Q48" s="57">
        <f>SUMIF('SIN BCB'!$S:$S,$A48&amp;$A$9&amp;"TD"&amp;"VME",'SIN BCB'!$N:$N)</f>
        <v>393.15</v>
      </c>
      <c r="R48" s="58">
        <f>+'TC SIN BCB'!J44</f>
        <v>6.97</v>
      </c>
    </row>
    <row r="49" spans="1:19" x14ac:dyDescent="0.2">
      <c r="A49" s="62">
        <v>3024</v>
      </c>
      <c r="B49" s="63" t="s">
        <v>5</v>
      </c>
      <c r="C49" s="55">
        <f>IF(D49&lt;&gt;"",SUMIF('SIN BCB'!$P:$P,$A49&amp;$A$9&amp;"30"&amp;"CME",'SIN BCB'!$N:$N),0)</f>
        <v>4937.51</v>
      </c>
      <c r="D49" s="56">
        <f>+'TC SIN BCB'!C45</f>
        <v>6.85</v>
      </c>
      <c r="E49" s="57">
        <f>IF(F49&lt;&gt;"",SUMIF('SIN BCB'!$P:$P,$A49&amp;$A$9&amp;"30"&amp;"VME",'SIN BCB'!$N:$N),0)</f>
        <v>3585.49</v>
      </c>
      <c r="F49" s="58">
        <f>+'TC SIN BCB'!D45</f>
        <v>6.97</v>
      </c>
      <c r="G49" s="55">
        <f>SUMIF('CON BCB'!$T:$T,$A49&amp;$A$9&amp;"31"&amp;"CME",'CON BCB'!$R:$R)</f>
        <v>0</v>
      </c>
      <c r="H49" s="56">
        <f>IF(G49=0,0,SUMIF('CON BCB'!$T:$T,$A49&amp;$A$9&amp;"31"&amp;"CME",'CON BCB'!$S:$S)/SUMIF('CON BCB'!$T:$T,$A49&amp;$A$9&amp;"31"&amp;"CME",'CON BCB'!$R:$R))</f>
        <v>0</v>
      </c>
      <c r="I49" s="57">
        <f>SUMIF('CON BCB'!$T:$T,$A49&amp;$A$9&amp;"31"&amp;"VME",'CON BCB'!$R:$R)</f>
        <v>0</v>
      </c>
      <c r="J49" s="58">
        <f>IF(I49=0,0,SUMIF('CON BCB'!$T:$T,$A49&amp;$A$9&amp;"31"&amp;"VME",'CON BCB'!$S:$S)/SUMIF('CON BCB'!$T:$T,$A49&amp;$A$9&amp;"31"&amp;"VME",'CON BCB'!$R:$R))</f>
        <v>0</v>
      </c>
      <c r="K49" s="57">
        <f>IF(L49&lt;&gt;"",SUMIF('SIN BCB'!$P:$P,$A49&amp;$A$9&amp;"32"&amp;"CME",'SIN BCB'!$N:$N),0)</f>
        <v>0</v>
      </c>
      <c r="L49" s="64">
        <f>+'TC SIN BCB'!G45</f>
        <v>0</v>
      </c>
      <c r="M49" s="57">
        <f>IF(N49&lt;&gt;"",SUMIF('SIN BCB'!$P:$P,$A49&amp;$A$9&amp;"32"&amp;"VME",'SIN BCB'!$N:$N),0)</f>
        <v>0</v>
      </c>
      <c r="N49" s="58">
        <f>+'TC SIN BCB'!H45</f>
        <v>0</v>
      </c>
      <c r="O49" s="65">
        <f>SUMIF('SIN BCB'!$S:$S,$A49&amp;$A$9&amp;"TD"&amp;"CME",'SIN BCB'!$N:$N)</f>
        <v>4937.51</v>
      </c>
      <c r="P49" s="64">
        <f>+'TC SIN BCB'!I45</f>
        <v>6.85</v>
      </c>
      <c r="Q49" s="57">
        <f>SUMIF('SIN BCB'!$S:$S,$A49&amp;$A$9&amp;"TD"&amp;"VME",'SIN BCB'!$N:$N)</f>
        <v>3585.49</v>
      </c>
      <c r="R49" s="58">
        <f>+'TC SIN BCB'!J45</f>
        <v>6.97</v>
      </c>
    </row>
    <row r="50" spans="1:19" x14ac:dyDescent="0.2">
      <c r="A50" s="62">
        <v>3025</v>
      </c>
      <c r="B50" s="71" t="s">
        <v>152</v>
      </c>
      <c r="C50" s="55">
        <f>IF(D50&lt;&gt;"",SUMIF('SIN BCB'!$P:$P,$A50&amp;$A$9&amp;"30"&amp;"CME",'SIN BCB'!$N:$N),0)</f>
        <v>1507.33</v>
      </c>
      <c r="D50" s="56">
        <f>+'TC SIN BCB'!C46</f>
        <v>6.85</v>
      </c>
      <c r="E50" s="57">
        <f>IF(F50&lt;&gt;"",SUMIF('SIN BCB'!$P:$P,$A50&amp;$A$9&amp;"30"&amp;"VME",'SIN BCB'!$N:$N),0)</f>
        <v>12574.64</v>
      </c>
      <c r="F50" s="58">
        <f>+'TC SIN BCB'!D46</f>
        <v>6.96</v>
      </c>
      <c r="G50" s="55">
        <f>SUMIF('CON BCB'!$T:$T,$A50&amp;$A$9&amp;"31"&amp;"CME",'CON BCB'!$R:$R)</f>
        <v>0</v>
      </c>
      <c r="H50" s="56">
        <f>IF(G50=0,0,SUMIF('CON BCB'!$T:$T,$A50&amp;$A$9&amp;"31"&amp;"CME",'CON BCB'!$S:$S)/SUMIF('CON BCB'!$T:$T,$A50&amp;$A$9&amp;"31"&amp;"CME",'CON BCB'!$R:$R))</f>
        <v>0</v>
      </c>
      <c r="I50" s="57">
        <f>SUMIF('CON BCB'!$T:$T,$A50&amp;$A$9&amp;"31"&amp;"VME",'CON BCB'!$R:$R)</f>
        <v>0</v>
      </c>
      <c r="J50" s="58">
        <f>IF(I50=0,0,SUMIF('CON BCB'!$T:$T,$A50&amp;$A$9&amp;"31"&amp;"VME",'CON BCB'!$S:$S)/SUMIF('CON BCB'!$T:$T,$A50&amp;$A$9&amp;"31"&amp;"VME",'CON BCB'!$R:$R))</f>
        <v>0</v>
      </c>
      <c r="K50" s="57">
        <f>IF(L50&lt;&gt;"",SUMIF('SIN BCB'!$P:$P,$A50&amp;$A$9&amp;"32"&amp;"CME",'SIN BCB'!$N:$N),0)</f>
        <v>0</v>
      </c>
      <c r="L50" s="64">
        <f>+'TC SIN BCB'!G46</f>
        <v>0</v>
      </c>
      <c r="M50" s="57">
        <f>IF(N50&lt;&gt;"",SUMIF('SIN BCB'!$P:$P,$A50&amp;$A$9&amp;"32"&amp;"VME",'SIN BCB'!$N:$N),0)</f>
        <v>0</v>
      </c>
      <c r="N50" s="58">
        <f>+'TC SIN BCB'!H46</f>
        <v>0</v>
      </c>
      <c r="O50" s="65">
        <f>SUMIF('SIN BCB'!$S:$S,$A50&amp;$A$9&amp;"TD"&amp;"CME",'SIN BCB'!$N:$N)</f>
        <v>1507.33</v>
      </c>
      <c r="P50" s="64">
        <f>+'TC SIN BCB'!I46</f>
        <v>6.85</v>
      </c>
      <c r="Q50" s="57">
        <f>SUMIF('SIN BCB'!$S:$S,$A50&amp;$A$9&amp;"TD"&amp;"VME",'SIN BCB'!$N:$N)</f>
        <v>12574.64</v>
      </c>
      <c r="R50" s="58">
        <f>+'TC SIN BCB'!J46</f>
        <v>6.96</v>
      </c>
    </row>
    <row r="51" spans="1:19" x14ac:dyDescent="0.2">
      <c r="A51" s="62">
        <v>3026</v>
      </c>
      <c r="B51" s="63" t="s">
        <v>92</v>
      </c>
      <c r="C51" s="55">
        <f>IF(D51&lt;&gt;"",SUMIF('SIN BCB'!$P:$P,$A51&amp;$A$9&amp;"30"&amp;"CME",'SIN BCB'!$N:$N),0)</f>
        <v>6613.72</v>
      </c>
      <c r="D51" s="56">
        <f>+'TC SIN BCB'!C47</f>
        <v>6.8500000000000005</v>
      </c>
      <c r="E51" s="57">
        <f>IF(F51&lt;&gt;"",SUMIF('SIN BCB'!$P:$P,$A51&amp;$A$9&amp;"30"&amp;"VME",'SIN BCB'!$N:$N),0)</f>
        <v>7955.93</v>
      </c>
      <c r="F51" s="58">
        <f>+'TC SIN BCB'!D47</f>
        <v>6.97</v>
      </c>
      <c r="G51" s="55">
        <f>SUMIF('CON BCB'!$T:$T,$A51&amp;$A$9&amp;"31"&amp;"CME",'CON BCB'!$R:$R)</f>
        <v>0</v>
      </c>
      <c r="H51" s="56">
        <f>IF(G51=0,0,SUMIF('CON BCB'!$T:$T,$A51&amp;$A$9&amp;"31"&amp;"CME",'CON BCB'!$S:$S)/SUMIF('CON BCB'!$T:$T,$A51&amp;$A$9&amp;"31"&amp;"CME",'CON BCB'!$R:$R))</f>
        <v>0</v>
      </c>
      <c r="I51" s="57">
        <f>SUMIF('CON BCB'!$T:$T,$A51&amp;$A$9&amp;"31"&amp;"VME",'CON BCB'!$R:$R)</f>
        <v>0</v>
      </c>
      <c r="J51" s="58">
        <f>IF(I51=0,0,SUMIF('CON BCB'!$T:$T,$A51&amp;$A$9&amp;"31"&amp;"VME",'CON BCB'!$S:$S)/SUMIF('CON BCB'!$T:$T,$A51&amp;$A$9&amp;"31"&amp;"VME",'CON BCB'!$R:$R))</f>
        <v>0</v>
      </c>
      <c r="K51" s="57">
        <f>IF(L51&lt;&gt;"",SUMIF('SIN BCB'!$P:$P,$A51&amp;$A$9&amp;"32"&amp;"CME",'SIN BCB'!$N:$N),0)</f>
        <v>0</v>
      </c>
      <c r="L51" s="64">
        <f>+'TC SIN BCB'!G47</f>
        <v>0</v>
      </c>
      <c r="M51" s="57">
        <f>IF(N51&lt;&gt;"",SUMIF('SIN BCB'!$P:$P,$A51&amp;$A$9&amp;"32"&amp;"VME",'SIN BCB'!$N:$N),0)</f>
        <v>0</v>
      </c>
      <c r="N51" s="58">
        <f>+'TC SIN BCB'!H47</f>
        <v>0</v>
      </c>
      <c r="O51" s="65">
        <f>SUMIF('SIN BCB'!$S:$S,$A51&amp;$A$9&amp;"TD"&amp;"CME",'SIN BCB'!$N:$N)</f>
        <v>6613.72</v>
      </c>
      <c r="P51" s="64">
        <f>+'TC SIN BCB'!I47</f>
        <v>6.8500000000000005</v>
      </c>
      <c r="Q51" s="57">
        <f>SUMIF('SIN BCB'!$S:$S,$A51&amp;$A$9&amp;"TD"&amp;"VME",'SIN BCB'!$N:$N)</f>
        <v>7955.93</v>
      </c>
      <c r="R51" s="58">
        <f>+'TC SIN BCB'!J47</f>
        <v>6.97</v>
      </c>
    </row>
    <row r="52" spans="1:19" x14ac:dyDescent="0.2">
      <c r="A52" s="62">
        <v>3027</v>
      </c>
      <c r="B52" s="63" t="s">
        <v>108</v>
      </c>
      <c r="C52" s="55">
        <f>IF(D52&lt;&gt;"",SUMIF('SIN BCB'!$P:$P,$A52&amp;$A$9&amp;"30"&amp;"CME",'SIN BCB'!$N:$N),0)</f>
        <v>1154.58</v>
      </c>
      <c r="D52" s="56">
        <f>+'TC SIN BCB'!C48</f>
        <v>6.85</v>
      </c>
      <c r="E52" s="57">
        <f>IF(F52&lt;&gt;"",SUMIF('SIN BCB'!$P:$P,$A52&amp;$A$9&amp;"30"&amp;"VME",'SIN BCB'!$N:$N),0)</f>
        <v>1594.1</v>
      </c>
      <c r="F52" s="58">
        <f>+'TC SIN BCB'!D48</f>
        <v>6.97</v>
      </c>
      <c r="G52" s="55">
        <f>SUMIF('CON BCB'!$T:$T,$A52&amp;$A$9&amp;"31"&amp;"CME",'CON BCB'!$R:$R)</f>
        <v>0</v>
      </c>
      <c r="H52" s="56">
        <f>IF(G52=0,0,SUMIF('CON BCB'!$T:$T,$A52&amp;$A$9&amp;"31"&amp;"CME",'CON BCB'!$S:$S)/SUMIF('CON BCB'!$T:$T,$A52&amp;$A$9&amp;"31"&amp;"CME",'CON BCB'!$R:$R))</f>
        <v>0</v>
      </c>
      <c r="I52" s="57">
        <f>SUMIF('CON BCB'!$T:$T,$A52&amp;$A$9&amp;"31"&amp;"VME",'CON BCB'!$R:$R)</f>
        <v>0</v>
      </c>
      <c r="J52" s="58">
        <f>IF(I52=0,0,SUMIF('CON BCB'!$T:$T,$A52&amp;$A$9&amp;"31"&amp;"VME",'CON BCB'!$S:$S)/SUMIF('CON BCB'!$T:$T,$A52&amp;$A$9&amp;"31"&amp;"VME",'CON BCB'!$R:$R))</f>
        <v>0</v>
      </c>
      <c r="K52" s="57">
        <f>IF(L52&lt;&gt;"",SUMIF('SIN BCB'!$P:$P,$A52&amp;$A$9&amp;"32"&amp;"CME",'SIN BCB'!$N:$N),0)</f>
        <v>0</v>
      </c>
      <c r="L52" s="64">
        <f>+'TC SIN BCB'!G48</f>
        <v>0</v>
      </c>
      <c r="M52" s="57">
        <f>IF(N52&lt;&gt;"",SUMIF('SIN BCB'!$P:$P,$A52&amp;$A$9&amp;"32"&amp;"VME",'SIN BCB'!$N:$N),0)</f>
        <v>0</v>
      </c>
      <c r="N52" s="58">
        <f>+'TC SIN BCB'!H48</f>
        <v>0</v>
      </c>
      <c r="O52" s="65">
        <f>SUMIF('SIN BCB'!$S:$S,$A52&amp;$A$9&amp;"TD"&amp;"CME",'SIN BCB'!$N:$N)</f>
        <v>1154.58</v>
      </c>
      <c r="P52" s="64">
        <f>+'TC SIN BCB'!I48</f>
        <v>6.85</v>
      </c>
      <c r="Q52" s="57">
        <f>SUMIF('SIN BCB'!$S:$S,$A52&amp;$A$9&amp;"TD"&amp;"VME",'SIN BCB'!$N:$N)</f>
        <v>1594.1</v>
      </c>
      <c r="R52" s="58">
        <f>+'TC SIN BCB'!J48</f>
        <v>6.97</v>
      </c>
    </row>
    <row r="53" spans="1:19" x14ac:dyDescent="0.2">
      <c r="A53" s="62">
        <v>3028</v>
      </c>
      <c r="B53" s="63" t="s">
        <v>171</v>
      </c>
      <c r="C53" s="55">
        <f>IF(D53&lt;&gt;"",SUMIF('SIN BCB'!$P:$P,$A53&amp;$A$9&amp;"30"&amp;"CME",'SIN BCB'!$N:$N),0)</f>
        <v>463.52</v>
      </c>
      <c r="D53" s="56">
        <f>+'TC SIN BCB'!C49</f>
        <v>6.85</v>
      </c>
      <c r="E53" s="57">
        <f>IF(F53&lt;&gt;"",SUMIF('SIN BCB'!$P:$P,$A53&amp;$A$9&amp;"30"&amp;"VME",'SIN BCB'!$N:$N),0)</f>
        <v>2748.05</v>
      </c>
      <c r="F53" s="58">
        <f>+'TC SIN BCB'!D49</f>
        <v>6.97</v>
      </c>
      <c r="G53" s="55">
        <f>SUMIF('CON BCB'!$T:$T,$A53&amp;$A$9&amp;"31"&amp;"CME",'CON BCB'!$R:$R)</f>
        <v>0</v>
      </c>
      <c r="H53" s="56">
        <f>IF(G53=0,0,SUMIF('CON BCB'!$T:$T,$A53&amp;$A$9&amp;"31"&amp;"CME",'CON BCB'!$S:$S)/SUMIF('CON BCB'!$T:$T,$A53&amp;$A$9&amp;"31"&amp;"CME",'CON BCB'!$R:$R))</f>
        <v>0</v>
      </c>
      <c r="I53" s="57">
        <f>SUMIF('CON BCB'!$T:$T,$A53&amp;$A$9&amp;"31"&amp;"VME",'CON BCB'!$R:$R)</f>
        <v>0</v>
      </c>
      <c r="J53" s="58">
        <f>IF(I53=0,0,SUMIF('CON BCB'!$T:$T,$A53&amp;$A$9&amp;"31"&amp;"VME",'CON BCB'!$S:$S)/SUMIF('CON BCB'!$T:$T,$A53&amp;$A$9&amp;"31"&amp;"VME",'CON BCB'!$R:$R))</f>
        <v>0</v>
      </c>
      <c r="K53" s="57">
        <f>IF(L53&lt;&gt;"",SUMIF('SIN BCB'!$P:$P,$A53&amp;$A$9&amp;"32"&amp;"CME",'SIN BCB'!$N:$N),0)</f>
        <v>0</v>
      </c>
      <c r="L53" s="64">
        <f>+'TC SIN BCB'!G49</f>
        <v>0</v>
      </c>
      <c r="M53" s="57">
        <f>IF(N53&lt;&gt;"",SUMIF('SIN BCB'!$P:$P,$A53&amp;$A$9&amp;"32"&amp;"VME",'SIN BCB'!$N:$N),0)</f>
        <v>0</v>
      </c>
      <c r="N53" s="58">
        <f>+'TC SIN BCB'!H49</f>
        <v>0</v>
      </c>
      <c r="O53" s="65">
        <f>SUMIF('SIN BCB'!$S:$S,$A53&amp;$A$9&amp;"TD"&amp;"CME",'SIN BCB'!$N:$N)</f>
        <v>463.52</v>
      </c>
      <c r="P53" s="64">
        <f>+'TC SIN BCB'!I49</f>
        <v>6.85</v>
      </c>
      <c r="Q53" s="57">
        <f>SUMIF('SIN BCB'!$S:$S,$A53&amp;$A$9&amp;"TD"&amp;"VME",'SIN BCB'!$N:$N)</f>
        <v>2748.05</v>
      </c>
      <c r="R53" s="58">
        <f>+'TC SIN BCB'!J49</f>
        <v>6.97</v>
      </c>
    </row>
    <row r="54" spans="1:19" x14ac:dyDescent="0.2">
      <c r="A54" s="62">
        <v>3029</v>
      </c>
      <c r="B54" s="63" t="s">
        <v>138</v>
      </c>
      <c r="C54" s="55">
        <f>IF(D54&lt;&gt;"",SUMIF('SIN BCB'!$P:$P,$A54&amp;$A$9&amp;"30"&amp;"CME",'SIN BCB'!$N:$N),0)</f>
        <v>678.57999999999993</v>
      </c>
      <c r="D54" s="56">
        <f>+'TC SIN BCB'!C50</f>
        <v>6.85</v>
      </c>
      <c r="E54" s="57">
        <f>IF(F54&lt;&gt;"",SUMIF('SIN BCB'!$P:$P,$A54&amp;$A$9&amp;"30"&amp;"VME",'SIN BCB'!$N:$N),0)</f>
        <v>1478.8300000000002</v>
      </c>
      <c r="F54" s="58">
        <f>+'TC SIN BCB'!D50</f>
        <v>6.9699999999999989</v>
      </c>
      <c r="G54" s="55">
        <f>SUMIF('CON BCB'!$T:$T,$A54&amp;$A$9&amp;"31"&amp;"CME",'CON BCB'!$R:$R)</f>
        <v>0</v>
      </c>
      <c r="H54" s="56">
        <f>IF(G54=0,0,SUMIF('CON BCB'!$T:$T,$A54&amp;$A$9&amp;"31"&amp;"CME",'CON BCB'!$S:$S)/SUMIF('CON BCB'!$T:$T,$A54&amp;$A$9&amp;"31"&amp;"CME",'CON BCB'!$R:$R))</f>
        <v>0</v>
      </c>
      <c r="I54" s="57">
        <f>SUMIF('CON BCB'!$T:$T,$A54&amp;$A$9&amp;"31"&amp;"VME",'CON BCB'!$R:$R)</f>
        <v>0</v>
      </c>
      <c r="J54" s="58">
        <f>IF(I54=0,0,SUMIF('CON BCB'!$T:$T,$A54&amp;$A$9&amp;"31"&amp;"VME",'CON BCB'!$S:$S)/SUMIF('CON BCB'!$T:$T,$A54&amp;$A$9&amp;"31"&amp;"VME",'CON BCB'!$R:$R))</f>
        <v>0</v>
      </c>
      <c r="K54" s="57">
        <f>IF(L54&lt;&gt;"",SUMIF('SIN BCB'!$P:$P,$A54&amp;$A$9&amp;"32"&amp;"CME",'SIN BCB'!$N:$N),0)</f>
        <v>0</v>
      </c>
      <c r="L54" s="64">
        <f>+'TC SIN BCB'!G50</f>
        <v>0</v>
      </c>
      <c r="M54" s="57">
        <f>IF(N54&lt;&gt;"",SUMIF('SIN BCB'!$P:$P,$A54&amp;$A$9&amp;"32"&amp;"VME",'SIN BCB'!$N:$N),0)</f>
        <v>0</v>
      </c>
      <c r="N54" s="58">
        <f>+'TC SIN BCB'!H50</f>
        <v>0</v>
      </c>
      <c r="O54" s="65">
        <f>SUMIF('SIN BCB'!$S:$S,$A54&amp;$A$9&amp;"TD"&amp;"CME",'SIN BCB'!$N:$N)</f>
        <v>678.57999999999993</v>
      </c>
      <c r="P54" s="64">
        <f>+'TC SIN BCB'!I50</f>
        <v>6.85</v>
      </c>
      <c r="Q54" s="57">
        <f>SUMIF('SIN BCB'!$S:$S,$A54&amp;$A$9&amp;"TD"&amp;"VME",'SIN BCB'!$N:$N)</f>
        <v>1478.8300000000002</v>
      </c>
      <c r="R54" s="58">
        <f>+'TC SIN BCB'!J50</f>
        <v>6.9699999999999989</v>
      </c>
    </row>
    <row r="55" spans="1:19" x14ac:dyDescent="0.2">
      <c r="A55" s="62">
        <v>3030</v>
      </c>
      <c r="B55" s="63" t="s">
        <v>167</v>
      </c>
      <c r="C55" s="55">
        <f>IF(D55&lt;&gt;"",SUMIF('SIN BCB'!$P:$P,$A55&amp;$A$9&amp;"30"&amp;"CME",'SIN BCB'!$N:$N),0)</f>
        <v>1539.58</v>
      </c>
      <c r="D55" s="56">
        <f>+'TC SIN BCB'!C51</f>
        <v>6.8499999999999988</v>
      </c>
      <c r="E55" s="57">
        <f>IF(F55&lt;&gt;"",SUMIF('SIN BCB'!$P:$P,$A55&amp;$A$9&amp;"30"&amp;"VME",'SIN BCB'!$N:$N),0)</f>
        <v>1026.72</v>
      </c>
      <c r="F55" s="58">
        <f>+'TC SIN BCB'!D51</f>
        <v>6.97</v>
      </c>
      <c r="G55" s="55">
        <f>SUMIF('CON BCB'!$T:$T,$A55&amp;$A$9&amp;"31"&amp;"CME",'CON BCB'!$R:$R)</f>
        <v>0</v>
      </c>
      <c r="H55" s="56">
        <f>IF(G55=0,0,SUMIF('CON BCB'!$T:$T,$A55&amp;$A$9&amp;"31"&amp;"CME",'CON BCB'!$S:$S)/SUMIF('CON BCB'!$T:$T,$A55&amp;$A$9&amp;"31"&amp;"CME",'CON BCB'!$R:$R))</f>
        <v>0</v>
      </c>
      <c r="I55" s="57">
        <f>SUMIF('CON BCB'!$T:$T,$A55&amp;$A$9&amp;"31"&amp;"VME",'CON BCB'!$R:$R)</f>
        <v>0</v>
      </c>
      <c r="J55" s="58">
        <f>IF(I55=0,0,SUMIF('CON BCB'!$T:$T,$A55&amp;$A$9&amp;"31"&amp;"VME",'CON BCB'!$S:$S)/SUMIF('CON BCB'!$T:$T,$A55&amp;$A$9&amp;"31"&amp;"VME",'CON BCB'!$R:$R))</f>
        <v>0</v>
      </c>
      <c r="K55" s="57">
        <f>IF(L55&lt;&gt;"",SUMIF('SIN BCB'!$P:$P,$A55&amp;$A$9&amp;"32"&amp;"CME",'SIN BCB'!$N:$N),0)</f>
        <v>0</v>
      </c>
      <c r="L55" s="64">
        <f>+'TC SIN BCB'!G51</f>
        <v>0</v>
      </c>
      <c r="M55" s="57">
        <f>IF(N55&lt;&gt;"",SUMIF('SIN BCB'!$P:$P,$A55&amp;$A$9&amp;"32"&amp;"VME",'SIN BCB'!$N:$N),0)</f>
        <v>0</v>
      </c>
      <c r="N55" s="58">
        <f>+'TC SIN BCB'!H51</f>
        <v>0</v>
      </c>
      <c r="O55" s="65">
        <f>SUMIF('SIN BCB'!$S:$S,$A55&amp;$A$9&amp;"TD"&amp;"CME",'SIN BCB'!$N:$N)</f>
        <v>1539.58</v>
      </c>
      <c r="P55" s="64">
        <f>+'TC SIN BCB'!I51</f>
        <v>6.8499999999999988</v>
      </c>
      <c r="Q55" s="57">
        <f>SUMIF('SIN BCB'!$S:$S,$A55&amp;$A$9&amp;"TD"&amp;"VME",'SIN BCB'!$N:$N)</f>
        <v>1026.72</v>
      </c>
      <c r="R55" s="58">
        <f>+'TC SIN BCB'!J51</f>
        <v>6.97</v>
      </c>
    </row>
    <row r="56" spans="1:19" x14ac:dyDescent="0.2">
      <c r="A56" s="62">
        <v>3031</v>
      </c>
      <c r="B56" s="63" t="s">
        <v>70</v>
      </c>
      <c r="C56" s="55">
        <f>IF(D56&lt;&gt;"",SUMIF('SIN BCB'!$P:$P,$A56&amp;$A$9&amp;"30"&amp;"CME",'SIN BCB'!$N:$N),0)</f>
        <v>288.38</v>
      </c>
      <c r="D56" s="56">
        <f>+'TC SIN BCB'!C52</f>
        <v>6.85</v>
      </c>
      <c r="E56" s="57">
        <f>IF(F56&lt;&gt;"",SUMIF('SIN BCB'!$P:$P,$A56&amp;$A$9&amp;"30"&amp;"VME",'SIN BCB'!$N:$N),0)</f>
        <v>2040.8</v>
      </c>
      <c r="F56" s="58">
        <f>+'TC SIN BCB'!D52</f>
        <v>6.97</v>
      </c>
      <c r="G56" s="55">
        <f>SUMIF('CON BCB'!$T:$T,$A56&amp;$A$9&amp;"31"&amp;"CME",'CON BCB'!$R:$R)</f>
        <v>0</v>
      </c>
      <c r="H56" s="56">
        <f>IF(G56=0,0,SUMIF('CON BCB'!$T:$T,$A56&amp;$A$9&amp;"31"&amp;"CME",'CON BCB'!$S:$S)/SUMIF('CON BCB'!$T:$T,$A56&amp;$A$9&amp;"31"&amp;"CME",'CON BCB'!$R:$R))</f>
        <v>0</v>
      </c>
      <c r="I56" s="57">
        <f>SUMIF('CON BCB'!$T:$T,$A56&amp;$A$9&amp;"31"&amp;"VME",'CON BCB'!$R:$R)</f>
        <v>0</v>
      </c>
      <c r="J56" s="58">
        <f>IF(I56=0,0,SUMIF('CON BCB'!$T:$T,$A56&amp;$A$9&amp;"31"&amp;"VME",'CON BCB'!$S:$S)/SUMIF('CON BCB'!$T:$T,$A56&amp;$A$9&amp;"31"&amp;"VME",'CON BCB'!$R:$R))</f>
        <v>0</v>
      </c>
      <c r="K56" s="57">
        <f>IF(L56&lt;&gt;"",SUMIF('SIN BCB'!$P:$P,$A56&amp;$A$9&amp;"32"&amp;"CME",'SIN BCB'!$N:$N),0)</f>
        <v>0</v>
      </c>
      <c r="L56" s="64">
        <f>+'TC SIN BCB'!G52</f>
        <v>0</v>
      </c>
      <c r="M56" s="57">
        <f>IF(N56&lt;&gt;"",SUMIF('SIN BCB'!$P:$P,$A56&amp;$A$9&amp;"32"&amp;"VME",'SIN BCB'!$N:$N),0)</f>
        <v>0</v>
      </c>
      <c r="N56" s="58">
        <f>+'TC SIN BCB'!H52</f>
        <v>0</v>
      </c>
      <c r="O56" s="65">
        <f>SUMIF('SIN BCB'!$S:$S,$A56&amp;$A$9&amp;"TD"&amp;"CME",'SIN BCB'!$N:$N)</f>
        <v>288.38</v>
      </c>
      <c r="P56" s="64">
        <f>+'TC SIN BCB'!I52</f>
        <v>6.85</v>
      </c>
      <c r="Q56" s="57">
        <f>SUMIF('SIN BCB'!$S:$S,$A56&amp;$A$9&amp;"TD"&amp;"VME",'SIN BCB'!$N:$N)</f>
        <v>2040.8</v>
      </c>
      <c r="R56" s="58">
        <f>+'TC SIN BCB'!J52</f>
        <v>6.97</v>
      </c>
    </row>
    <row r="57" spans="1:19" x14ac:dyDescent="0.2">
      <c r="A57" s="62">
        <v>3033</v>
      </c>
      <c r="B57" s="63" t="s">
        <v>106</v>
      </c>
      <c r="C57" s="55">
        <f>IF(D57&lt;&gt;"",SUMIF('SIN BCB'!$P:$P,$A57&amp;$A$9&amp;"30"&amp;"CME",'SIN BCB'!$N:$N),0)</f>
        <v>405.72</v>
      </c>
      <c r="D57" s="56">
        <f>+'TC SIN BCB'!C53</f>
        <v>6.86</v>
      </c>
      <c r="E57" s="57">
        <f>IF(F57&lt;&gt;"",SUMIF('SIN BCB'!$P:$P,$A57&amp;$A$9&amp;"30"&amp;"VME",'SIN BCB'!$N:$N),0)</f>
        <v>1946.36</v>
      </c>
      <c r="F57" s="58">
        <f>+'TC SIN BCB'!D53</f>
        <v>6.96</v>
      </c>
      <c r="G57" s="55">
        <f>SUMIF('CON BCB'!$T:$T,$A57&amp;$A$9&amp;"31"&amp;"CME",'CON BCB'!$R:$R)</f>
        <v>0</v>
      </c>
      <c r="H57" s="56">
        <f>IF(G57=0,0,SUMIF('CON BCB'!$T:$T,$A57&amp;$A$9&amp;"31"&amp;"CME",'CON BCB'!$S:$S)/SUMIF('CON BCB'!$T:$T,$A57&amp;$A$9&amp;"31"&amp;"CME",'CON BCB'!$R:$R))</f>
        <v>0</v>
      </c>
      <c r="I57" s="57">
        <f>SUMIF('CON BCB'!$T:$T,$A57&amp;$A$9&amp;"31"&amp;"VME",'CON BCB'!$R:$R)</f>
        <v>0</v>
      </c>
      <c r="J57" s="58">
        <f>IF(I57=0,0,SUMIF('CON BCB'!$T:$T,$A57&amp;$A$9&amp;"31"&amp;"VME",'CON BCB'!$S:$S)/SUMIF('CON BCB'!$T:$T,$A57&amp;$A$9&amp;"31"&amp;"VME",'CON BCB'!$R:$R))</f>
        <v>0</v>
      </c>
      <c r="K57" s="57">
        <f>IF(L57&lt;&gt;"",SUMIF('SIN BCB'!$P:$P,$A57&amp;$A$9&amp;"32"&amp;"CME",'SIN BCB'!$N:$N),0)</f>
        <v>0</v>
      </c>
      <c r="L57" s="64">
        <f>+'TC SIN BCB'!G53</f>
        <v>0</v>
      </c>
      <c r="M57" s="57">
        <f>IF(N57&lt;&gt;"",SUMIF('SIN BCB'!$P:$P,$A57&amp;$A$9&amp;"32"&amp;"VME",'SIN BCB'!$N:$N),0)</f>
        <v>0</v>
      </c>
      <c r="N57" s="58">
        <f>+'TC SIN BCB'!H53</f>
        <v>0</v>
      </c>
      <c r="O57" s="65">
        <f>SUMIF('SIN BCB'!$S:$S,$A57&amp;$A$9&amp;"TD"&amp;"CME",'SIN BCB'!$N:$N)</f>
        <v>405.72</v>
      </c>
      <c r="P57" s="64">
        <f>+'TC SIN BCB'!I53</f>
        <v>6.86</v>
      </c>
      <c r="Q57" s="57">
        <f>SUMIF('SIN BCB'!$S:$S,$A57&amp;$A$9&amp;"TD"&amp;"VME",'SIN BCB'!$N:$N)</f>
        <v>1946.36</v>
      </c>
      <c r="R57" s="58">
        <f>+'TC SIN BCB'!J53</f>
        <v>6.96</v>
      </c>
    </row>
    <row r="58" spans="1:19" x14ac:dyDescent="0.2">
      <c r="A58" s="62">
        <v>3034</v>
      </c>
      <c r="B58" s="71" t="s">
        <v>6</v>
      </c>
      <c r="C58" s="55">
        <f>IF(D58&lt;&gt;"",SUMIF('SIN BCB'!$P:$P,$A58&amp;$A$9&amp;"30"&amp;"CME",'SIN BCB'!$N:$N),0)</f>
        <v>702.19</v>
      </c>
      <c r="D58" s="56">
        <f>+'TC SIN BCB'!C54</f>
        <v>6.85</v>
      </c>
      <c r="E58" s="57">
        <f>IF(F58&lt;&gt;"",SUMIF('SIN BCB'!$P:$P,$A58&amp;$A$9&amp;"30"&amp;"VME",'SIN BCB'!$N:$N),0)</f>
        <v>1314.23</v>
      </c>
      <c r="F58" s="58">
        <f>+'TC SIN BCB'!D54</f>
        <v>6.97</v>
      </c>
      <c r="G58" s="55">
        <f>SUMIF('CON BCB'!$T:$T,$A58&amp;$A$9&amp;"31"&amp;"CME",'CON BCB'!$R:$R)</f>
        <v>0</v>
      </c>
      <c r="H58" s="56">
        <f>IF(G58=0,0,SUMIF('CON BCB'!$T:$T,$A58&amp;$A$9&amp;"31"&amp;"CME",'CON BCB'!$S:$S)/SUMIF('CON BCB'!$T:$T,$A58&amp;$A$9&amp;"31"&amp;"CME",'CON BCB'!$R:$R))</f>
        <v>0</v>
      </c>
      <c r="I58" s="57">
        <f>SUMIF('CON BCB'!$T:$T,$A58&amp;$A$9&amp;"31"&amp;"VME",'CON BCB'!$R:$R)</f>
        <v>0</v>
      </c>
      <c r="J58" s="58">
        <f>IF(I58=0,0,SUMIF('CON BCB'!$T:$T,$A58&amp;$A$9&amp;"31"&amp;"VME",'CON BCB'!$S:$S)/SUMIF('CON BCB'!$T:$T,$A58&amp;$A$9&amp;"31"&amp;"VME",'CON BCB'!$R:$R))</f>
        <v>0</v>
      </c>
      <c r="K58" s="57">
        <f>IF(L58&lt;&gt;"",SUMIF('SIN BCB'!$P:$P,$A58&amp;$A$9&amp;"32"&amp;"CME",'SIN BCB'!$N:$N),0)</f>
        <v>0</v>
      </c>
      <c r="L58" s="64">
        <f>+'TC SIN BCB'!G54</f>
        <v>0</v>
      </c>
      <c r="M58" s="57">
        <f>IF(N58&lt;&gt;"",SUMIF('SIN BCB'!$P:$P,$A58&amp;$A$9&amp;"32"&amp;"VME",'SIN BCB'!$N:$N),0)</f>
        <v>0</v>
      </c>
      <c r="N58" s="58">
        <f>+'TC SIN BCB'!H54</f>
        <v>0</v>
      </c>
      <c r="O58" s="65">
        <f>SUMIF('SIN BCB'!$S:$S,$A58&amp;$A$9&amp;"TD"&amp;"CME",'SIN BCB'!$N:$N)</f>
        <v>702.19</v>
      </c>
      <c r="P58" s="64">
        <f>+'TC SIN BCB'!I54</f>
        <v>6.85</v>
      </c>
      <c r="Q58" s="57">
        <f>SUMIF('SIN BCB'!$S:$S,$A58&amp;$A$9&amp;"TD"&amp;"VME",'SIN BCB'!$N:$N)</f>
        <v>1314.23</v>
      </c>
      <c r="R58" s="58">
        <f>+'TC SIN BCB'!J54</f>
        <v>6.97</v>
      </c>
    </row>
    <row r="59" spans="1:19" ht="13.5" thickBot="1" x14ac:dyDescent="0.25">
      <c r="A59" s="62">
        <v>3036</v>
      </c>
      <c r="B59" s="63" t="s">
        <v>2</v>
      </c>
      <c r="C59" s="55">
        <f>IF(D59&lt;&gt;"",SUMIF('SIN BCB'!$P:$P,$A59&amp;$A$9&amp;"30"&amp;"CME",'SIN BCB'!$N:$N),0)</f>
        <v>685.31</v>
      </c>
      <c r="D59" s="56">
        <f>+'TC SIN BCB'!C55</f>
        <v>6.8500000000000005</v>
      </c>
      <c r="E59" s="57">
        <f>IF(F59&lt;&gt;"",SUMIF('SIN BCB'!$P:$P,$A59&amp;$A$9&amp;"30"&amp;"VME",'SIN BCB'!$N:$N),0)</f>
        <v>148.55000000000001</v>
      </c>
      <c r="F59" s="58">
        <f>+'TC SIN BCB'!D55</f>
        <v>6.9700000000000006</v>
      </c>
      <c r="G59" s="55">
        <f>SUMIF('CON BCB'!$T:$T,$A59&amp;$A$9&amp;"31"&amp;"CME",'CON BCB'!$R:$R)</f>
        <v>0</v>
      </c>
      <c r="H59" s="56">
        <f>IF(G59=0,0,SUMIF('CON BCB'!$T:$T,$A59&amp;$A$9&amp;"31"&amp;"CME",'CON BCB'!$S:$S)/SUMIF('CON BCB'!$T:$T,$A59&amp;$A$9&amp;"31"&amp;"CME",'CON BCB'!$R:$R))</f>
        <v>0</v>
      </c>
      <c r="I59" s="57">
        <f>SUMIF('CON BCB'!$T:$T,$A59&amp;$A$9&amp;"31"&amp;"VME",'CON BCB'!$R:$R)</f>
        <v>0</v>
      </c>
      <c r="J59" s="58">
        <f>IF(I59=0,0,SUMIF('CON BCB'!$T:$T,$A59&amp;$A$9&amp;"31"&amp;"VME",'CON BCB'!$S:$S)/SUMIF('CON BCB'!$T:$T,$A59&amp;$A$9&amp;"31"&amp;"VME",'CON BCB'!$R:$R))</f>
        <v>0</v>
      </c>
      <c r="K59" s="57">
        <f>IF(L59&lt;&gt;"",SUMIF('SIN BCB'!$P:$P,$A59&amp;$A$9&amp;"32"&amp;"CME",'SIN BCB'!$N:$N),0)</f>
        <v>0</v>
      </c>
      <c r="L59" s="64">
        <f>+'TC SIN BCB'!G55</f>
        <v>0</v>
      </c>
      <c r="M59" s="57">
        <f>IF(N59&lt;&gt;"",SUMIF('SIN BCB'!$P:$P,$A59&amp;$A$9&amp;"32"&amp;"VME",'SIN BCB'!$N:$N),0)</f>
        <v>0</v>
      </c>
      <c r="N59" s="58">
        <f>+'TC SIN BCB'!H55</f>
        <v>0</v>
      </c>
      <c r="O59" s="65">
        <f>SUMIF('SIN BCB'!$S:$S,$A59&amp;$A$9&amp;"TD"&amp;"CME",'SIN BCB'!$N:$N)</f>
        <v>685.31</v>
      </c>
      <c r="P59" s="64">
        <f>+'TC SIN BCB'!I55</f>
        <v>6.8500000000000005</v>
      </c>
      <c r="Q59" s="57">
        <f>SUMIF('SIN BCB'!$S:$S,$A59&amp;$A$9&amp;"TD"&amp;"VME",'SIN BCB'!$N:$N)</f>
        <v>148.55000000000001</v>
      </c>
      <c r="R59" s="58">
        <f>+'TC SIN BCB'!J55</f>
        <v>6.9700000000000006</v>
      </c>
    </row>
    <row r="60" spans="1:19" ht="13.5" thickBot="1" x14ac:dyDescent="0.25">
      <c r="A60" s="67">
        <v>5</v>
      </c>
      <c r="B60" s="44" t="s">
        <v>28</v>
      </c>
      <c r="C60" s="45">
        <f>IF(D60&lt;&gt;"",SUMIF('SIN BCB'!$Q:$Q,$A60&amp;$A$9&amp;"30"&amp;"CME",'SIN BCB'!$N:$N),0)</f>
        <v>385451.34909999999</v>
      </c>
      <c r="D60" s="46">
        <f>+'TC SIN BCB'!C56</f>
        <v>6.8580500364034114</v>
      </c>
      <c r="E60" s="47">
        <f>IF(F60&lt;&gt;"",SUMIF('SIN BCB'!$Q:$Q,$A60&amp;$A$9&amp;"30"&amp;"VME",'SIN BCB'!$N:$N),0)</f>
        <v>339813.95229999989</v>
      </c>
      <c r="F60" s="48">
        <f>+'TC SIN BCB'!D56</f>
        <v>6.9700000000000024</v>
      </c>
      <c r="G60" s="47">
        <f>IF(H60&lt;&gt;"",SUMIF('SIN BCB'!$Q:$Q,$A60&amp;$A$9&amp;"31"&amp;"CME",'SIN BCB'!$N:$N),0)</f>
        <v>488078.02</v>
      </c>
      <c r="H60" s="49">
        <f>+'TC SIN BCB'!E56</f>
        <v>6.884336480671676</v>
      </c>
      <c r="I60" s="45">
        <f>IF(J60&lt;&gt;"",SUMIF('SIN BCB'!$Q:$Q,$A60&amp;$A$9&amp;"31"&amp;"VME",'SIN BCB'!$N:$N),0)</f>
        <v>5500</v>
      </c>
      <c r="J60" s="48">
        <f>+'TC SIN BCB'!F56</f>
        <v>6.96</v>
      </c>
      <c r="K60" s="47">
        <f>IF(L60&lt;&gt;"",SUMIF('SIN BCB'!$Q:$Q,$A60&amp;$A$9&amp;"32"&amp;"CME",'SIN BCB'!$N:$N),0)</f>
        <v>0</v>
      </c>
      <c r="L60" s="46">
        <f>+'TC SIN BCB'!G56</f>
        <v>0</v>
      </c>
      <c r="M60" s="47">
        <f>IF(N60&lt;&gt;"",SUMIF('SIN BCB'!$Q:$Q,$A60&amp;$A$9&amp;"32"&amp;"VME",'SIN BCB'!$N:$N),0)</f>
        <v>0</v>
      </c>
      <c r="N60" s="50">
        <f>+'TC SIN BCB'!H56</f>
        <v>0</v>
      </c>
      <c r="O60" s="51">
        <f>SUMIF('SIN BCB'!$R:$R,$A60&amp;$A$9&amp;"TD"&amp;"CME",'SIN BCB'!$N:$N)</f>
        <v>873529.36910000036</v>
      </c>
      <c r="P60" s="49">
        <f>+'TC SIN BCB'!I56</f>
        <v>6.8727373910879024</v>
      </c>
      <c r="Q60" s="52">
        <f>IF(R60&lt;&gt;"",SUMIF('SIN BCB'!$R:$R,$A60&amp;$A$9&amp;"TD"&amp;"VME",'SIN BCB'!$N:$N),0)</f>
        <v>345313.95229999989</v>
      </c>
      <c r="R60" s="50">
        <f>+'TC SIN BCB'!J56</f>
        <v>6.9698407246517764</v>
      </c>
      <c r="S60" s="170"/>
    </row>
    <row r="61" spans="1:19" x14ac:dyDescent="0.2">
      <c r="A61" s="66">
        <v>5003</v>
      </c>
      <c r="B61" s="54" t="s">
        <v>102</v>
      </c>
      <c r="C61" s="55">
        <f>IF(D61&lt;&gt;"",SUMIF('SIN BCB'!$P:$P,$A61&amp;$A$9&amp;"30"&amp;"CME",'SIN BCB'!$N:$N),0)</f>
        <v>34157.529900000001</v>
      </c>
      <c r="D61" s="56">
        <f>+'TC SIN BCB'!C57</f>
        <v>6.85</v>
      </c>
      <c r="E61" s="57">
        <f>IF(F61&lt;&gt;"",SUMIF('SIN BCB'!$P:$P,$A61&amp;$A$9&amp;"30"&amp;"VME",'SIN BCB'!$N:$N),0)</f>
        <v>32538.9</v>
      </c>
      <c r="F61" s="58">
        <f>+'TC SIN BCB'!D57</f>
        <v>6.97</v>
      </c>
      <c r="G61" s="57">
        <f>IF(H61&lt;&gt;"",SUMIF('SIN BCB'!$P:$P,$A61&amp;$A$9&amp;"31"&amp;"CME",'SIN BCB'!$N:$N),0)</f>
        <v>447319.43</v>
      </c>
      <c r="H61" s="56">
        <f>+'TC SIN BCB'!E57</f>
        <v>6.8806228466310975</v>
      </c>
      <c r="I61" s="57">
        <f>IF(J61&lt;&gt;"",SUMIF('SIN BCB'!$P:$P,$A61&amp;$A$9&amp;"31"&amp;"VME",'SIN BCB'!$N:$N),0)</f>
        <v>0</v>
      </c>
      <c r="J61" s="58">
        <f>+'TC SIN BCB'!F57</f>
        <v>0</v>
      </c>
      <c r="K61" s="57">
        <f>IF(L61&lt;&gt;"",SUMIF('SIN BCB'!$P:$P,$A61&amp;$A$9&amp;"32"&amp;"CME",'SIN BCB'!$N:$N),0)</f>
        <v>0</v>
      </c>
      <c r="L61" s="64">
        <f>+'TC SIN BCB'!G57</f>
        <v>0</v>
      </c>
      <c r="M61" s="57">
        <f>IF(N61&lt;&gt;"",SUMIF('SIN BCB'!$P:$P,$A61&amp;$A$9&amp;"32"&amp;"VME",'SIN BCB'!$N:$N),0)</f>
        <v>0</v>
      </c>
      <c r="N61" s="58">
        <f>+'TC SIN BCB'!H57</f>
        <v>0</v>
      </c>
      <c r="O61" s="65">
        <f>SUMIF('SIN BCB'!$S:$S,$A61&amp;$A$9&amp;"TD"&amp;"CME",'SIN BCB'!$N:$N)</f>
        <v>481476.95990000002</v>
      </c>
      <c r="P61" s="64">
        <f>+'TC SIN BCB'!I57</f>
        <v>6.8784503630305478</v>
      </c>
      <c r="Q61" s="57">
        <f>SUMIF('SIN BCB'!$S:$S,$A61&amp;$A$9&amp;"TD"&amp;"VME",'SIN BCB'!$N:$N)</f>
        <v>32538.9</v>
      </c>
      <c r="R61" s="58">
        <f>+'TC SIN BCB'!J57</f>
        <v>6.97</v>
      </c>
    </row>
    <row r="62" spans="1:19" x14ac:dyDescent="0.2">
      <c r="A62" s="62">
        <v>5004</v>
      </c>
      <c r="B62" s="63" t="s">
        <v>3</v>
      </c>
      <c r="C62" s="55">
        <f>IF(D62&lt;&gt;"",SUMIF('SIN BCB'!$P:$P,$A62&amp;$A$9&amp;"30"&amp;"CME",'SIN BCB'!$N:$N),0)</f>
        <v>4860.32</v>
      </c>
      <c r="D62" s="56">
        <f>+'TC SIN BCB'!C58</f>
        <v>6.85</v>
      </c>
      <c r="E62" s="57">
        <f>IF(F62&lt;&gt;"",SUMIF('SIN BCB'!$P:$P,$A62&amp;$A$9&amp;"30"&amp;"VME",'SIN BCB'!$N:$N),0)</f>
        <v>5990.12</v>
      </c>
      <c r="F62" s="58">
        <f>+'TC SIN BCB'!D58</f>
        <v>6.97</v>
      </c>
      <c r="G62" s="57">
        <f>IF(H62&lt;&gt;"",SUMIF('SIN BCB'!$P:$P,$A62&amp;$A$9&amp;"31"&amp;"CME",'SIN BCB'!$N:$N),0)</f>
        <v>0</v>
      </c>
      <c r="H62" s="56">
        <f>+'TC SIN BCB'!E58</f>
        <v>0</v>
      </c>
      <c r="I62" s="57">
        <f>IF(J62&lt;&gt;"",SUMIF('SIN BCB'!$P:$P,$A62&amp;$A$9&amp;"31"&amp;"VME",'SIN BCB'!$N:$N),0)</f>
        <v>0</v>
      </c>
      <c r="J62" s="58">
        <f>+'TC SIN BCB'!F58</f>
        <v>0</v>
      </c>
      <c r="K62" s="57">
        <f>IF(L62&lt;&gt;"",SUMIF('SIN BCB'!$P:$P,$A62&amp;$A$9&amp;"32"&amp;"CME",'SIN BCB'!$N:$N),0)</f>
        <v>0</v>
      </c>
      <c r="L62" s="64">
        <f>+'TC SIN BCB'!G58</f>
        <v>0</v>
      </c>
      <c r="M62" s="57">
        <f>IF(N62&lt;&gt;"",SUMIF('SIN BCB'!$P:$P,$A62&amp;$A$9&amp;"32"&amp;"VME",'SIN BCB'!$N:$N),0)</f>
        <v>0</v>
      </c>
      <c r="N62" s="58">
        <f>+'TC SIN BCB'!H58</f>
        <v>0</v>
      </c>
      <c r="O62" s="65">
        <f>SUMIF('SIN BCB'!$S:$S,$A62&amp;$A$9&amp;"TD"&amp;"CME",'SIN BCB'!$N:$N)</f>
        <v>4860.32</v>
      </c>
      <c r="P62" s="64">
        <f>+'TC SIN BCB'!I58</f>
        <v>6.85</v>
      </c>
      <c r="Q62" s="57">
        <f>SUMIF('SIN BCB'!$S:$S,$A62&amp;$A$9&amp;"TD"&amp;"VME",'SIN BCB'!$N:$N)</f>
        <v>5990.12</v>
      </c>
      <c r="R62" s="58">
        <f>+'TC SIN BCB'!J58</f>
        <v>6.97</v>
      </c>
    </row>
    <row r="63" spans="1:19" x14ac:dyDescent="0.2">
      <c r="A63" s="62">
        <v>5006</v>
      </c>
      <c r="B63" s="63" t="s">
        <v>71</v>
      </c>
      <c r="C63" s="55">
        <f>IF(D63&lt;&gt;"",SUMIF('SIN BCB'!$P:$P,$A63&amp;$A$9&amp;"30"&amp;"CME",'SIN BCB'!$N:$N),0)</f>
        <v>14986.77</v>
      </c>
      <c r="D63" s="56">
        <f>+'TC SIN BCB'!C59</f>
        <v>6.8500000000000005</v>
      </c>
      <c r="E63" s="57">
        <f>IF(F63&lt;&gt;"",SUMIF('SIN BCB'!$P:$P,$A63&amp;$A$9&amp;"30"&amp;"VME",'SIN BCB'!$N:$N),0)</f>
        <v>47082.27</v>
      </c>
      <c r="F63" s="58">
        <f>+'TC SIN BCB'!D59</f>
        <v>6.9700000000000006</v>
      </c>
      <c r="G63" s="57">
        <f>IF(H63&lt;&gt;"",SUMIF('SIN BCB'!$P:$P,$A63&amp;$A$9&amp;"31"&amp;"CME",'SIN BCB'!$N:$N),0)</f>
        <v>0</v>
      </c>
      <c r="H63" s="56">
        <f>+'TC SIN BCB'!E59</f>
        <v>0</v>
      </c>
      <c r="I63" s="57">
        <f>IF(J63&lt;&gt;"",SUMIF('SIN BCB'!$P:$P,$A63&amp;$A$9&amp;"31"&amp;"VME",'SIN BCB'!$N:$N),0)</f>
        <v>0</v>
      </c>
      <c r="J63" s="58">
        <f>+'TC SIN BCB'!F59</f>
        <v>0</v>
      </c>
      <c r="K63" s="57">
        <f>IF(L63&lt;&gt;"",SUMIF('SIN BCB'!$P:$P,$A63&amp;$A$9&amp;"32"&amp;"CME",'SIN BCB'!$N:$N),0)</f>
        <v>0</v>
      </c>
      <c r="L63" s="64">
        <f>+'TC SIN BCB'!G59</f>
        <v>0</v>
      </c>
      <c r="M63" s="57">
        <f>IF(N63&lt;&gt;"",SUMIF('SIN BCB'!$P:$P,$A63&amp;$A$9&amp;"32"&amp;"VME",'SIN BCB'!$N:$N),0)</f>
        <v>0</v>
      </c>
      <c r="N63" s="58">
        <f>+'TC SIN BCB'!H59</f>
        <v>0</v>
      </c>
      <c r="O63" s="65">
        <f>SUMIF('SIN BCB'!$S:$S,$A63&amp;$A$9&amp;"TD"&amp;"CME",'SIN BCB'!$N:$N)</f>
        <v>14986.77</v>
      </c>
      <c r="P63" s="64">
        <f>+'TC SIN BCB'!I59</f>
        <v>6.8500000000000005</v>
      </c>
      <c r="Q63" s="57">
        <f>SUMIF('SIN BCB'!$S:$S,$A63&amp;$A$9&amp;"TD"&amp;"VME",'SIN BCB'!$N:$N)</f>
        <v>47082.27</v>
      </c>
      <c r="R63" s="58">
        <f>+'TC SIN BCB'!J59</f>
        <v>6.9700000000000006</v>
      </c>
    </row>
    <row r="64" spans="1:19" x14ac:dyDescent="0.2">
      <c r="A64" s="62">
        <v>5007</v>
      </c>
      <c r="B64" s="63" t="s">
        <v>72</v>
      </c>
      <c r="C64" s="55">
        <f>IF(D64&lt;&gt;"",SUMIF('SIN BCB'!$P:$P,$A64&amp;$A$9&amp;"30"&amp;"CME",'SIN BCB'!$N:$N),0)</f>
        <v>310289.73920000001</v>
      </c>
      <c r="D64" s="56">
        <f>+'TC SIN BCB'!C60</f>
        <v>6.8600000000000021</v>
      </c>
      <c r="E64" s="57">
        <f>IF(F64&lt;&gt;"",SUMIF('SIN BCB'!$P:$P,$A64&amp;$A$9&amp;"30"&amp;"VME",'SIN BCB'!$N:$N),0)</f>
        <v>201197.22230000005</v>
      </c>
      <c r="F64" s="58">
        <f>+'TC SIN BCB'!D60</f>
        <v>6.9699999999999989</v>
      </c>
      <c r="G64" s="57">
        <f>IF(H64&lt;&gt;"",SUMIF('SIN BCB'!$P:$P,$A64&amp;$A$9&amp;"31"&amp;"CME",'SIN BCB'!$N:$N),0)</f>
        <v>0</v>
      </c>
      <c r="H64" s="56">
        <f>+'TC SIN BCB'!E60</f>
        <v>0</v>
      </c>
      <c r="I64" s="57">
        <f>IF(J64&lt;&gt;"",SUMIF('SIN BCB'!$P:$P,$A64&amp;$A$9&amp;"31"&amp;"VME",'SIN BCB'!$N:$N),0)</f>
        <v>5500</v>
      </c>
      <c r="J64" s="58">
        <f>+'TC SIN BCB'!F60</f>
        <v>6.96</v>
      </c>
      <c r="K64" s="57">
        <f>IF(L64&lt;&gt;"",SUMIF('SIN BCB'!$P:$P,$A64&amp;$A$9&amp;"32"&amp;"CME",'SIN BCB'!$N:$N),0)</f>
        <v>0</v>
      </c>
      <c r="L64" s="64">
        <f>+'TC SIN BCB'!G60</f>
        <v>0</v>
      </c>
      <c r="M64" s="57">
        <f>IF(N64&lt;&gt;"",SUMIF('SIN BCB'!$P:$P,$A64&amp;$A$9&amp;"32"&amp;"VME",'SIN BCB'!$N:$N),0)</f>
        <v>0</v>
      </c>
      <c r="N64" s="58">
        <f>+'TC SIN BCB'!H60</f>
        <v>0</v>
      </c>
      <c r="O64" s="65">
        <f>SUMIF('SIN BCB'!$S:$S,$A64&amp;$A$9&amp;"TD"&amp;"CME",'SIN BCB'!$N:$N)</f>
        <v>310289.73920000001</v>
      </c>
      <c r="P64" s="64">
        <f>+'TC SIN BCB'!I60</f>
        <v>6.8600000000000021</v>
      </c>
      <c r="Q64" s="57">
        <f>SUMIF('SIN BCB'!$S:$S,$A64&amp;$A$9&amp;"TD"&amp;"VME",'SIN BCB'!$N:$N)</f>
        <v>206697.22230000005</v>
      </c>
      <c r="R64" s="58">
        <f>+'TC SIN BCB'!J60</f>
        <v>6.969733910309059</v>
      </c>
    </row>
    <row r="65" spans="1:19" ht="13.5" thickBot="1" x14ac:dyDescent="0.25">
      <c r="A65" s="73">
        <v>5008</v>
      </c>
      <c r="B65" s="74" t="s">
        <v>73</v>
      </c>
      <c r="C65" s="55">
        <f>IF(D65&lt;&gt;"",SUMIF('SIN BCB'!$P:$P,$A65&amp;$A$9&amp;"30"&amp;"CME",'SIN BCB'!$N:$N),0)</f>
        <v>21156.989999999998</v>
      </c>
      <c r="D65" s="56">
        <f>+'TC SIN BCB'!C61</f>
        <v>6.8500000000000005</v>
      </c>
      <c r="E65" s="57">
        <f>IF(F65&lt;&gt;"",SUMIF('SIN BCB'!$P:$P,$A65&amp;$A$9&amp;"30"&amp;"VME",'SIN BCB'!$N:$N),0)</f>
        <v>53005.439999999995</v>
      </c>
      <c r="F65" s="58">
        <f>+'TC SIN BCB'!D61</f>
        <v>6.97</v>
      </c>
      <c r="G65" s="57">
        <f>IF(H65&lt;&gt;"",SUMIF('SIN BCB'!$P:$P,$A65&amp;$A$9&amp;"31"&amp;"CME",'SIN BCB'!$N:$N),0)</f>
        <v>40758.589999999997</v>
      </c>
      <c r="H65" s="56">
        <f>+'TC SIN BCB'!E61</f>
        <v>6.9250930589110187</v>
      </c>
      <c r="I65" s="57">
        <f>IF(J65&lt;&gt;"",SUMIF('SIN BCB'!$P:$P,$A65&amp;$A$9&amp;"31"&amp;"VME",'SIN BCB'!$N:$N),0)</f>
        <v>0</v>
      </c>
      <c r="J65" s="58">
        <f>+'TC SIN BCB'!F61</f>
        <v>0</v>
      </c>
      <c r="K65" s="57">
        <f>IF(L65&lt;&gt;"",SUMIF('SIN BCB'!$P:$P,$A65&amp;$A$9&amp;"32"&amp;"CME",'SIN BCB'!$N:$N),0)</f>
        <v>0</v>
      </c>
      <c r="L65" s="64">
        <f>+'TC SIN BCB'!G61</f>
        <v>0</v>
      </c>
      <c r="M65" s="57">
        <f>IF(N65&lt;&gt;"",SUMIF('SIN BCB'!$P:$P,$A65&amp;$A$9&amp;"32"&amp;"VME",'SIN BCB'!$N:$N),0)</f>
        <v>0</v>
      </c>
      <c r="N65" s="58">
        <f>+'TC SIN BCB'!H61</f>
        <v>0</v>
      </c>
      <c r="O65" s="65">
        <f>SUMIF('SIN BCB'!$S:$S,$A65&amp;$A$9&amp;"TD"&amp;"CME",'SIN BCB'!$N:$N)</f>
        <v>61915.58</v>
      </c>
      <c r="P65" s="64">
        <f>+'TC SIN BCB'!I61</f>
        <v>6.8994332315065119</v>
      </c>
      <c r="Q65" s="57">
        <f>SUMIF('SIN BCB'!$S:$S,$A65&amp;$A$9&amp;"TD"&amp;"VME",'SIN BCB'!$N:$N)</f>
        <v>53005.439999999995</v>
      </c>
      <c r="R65" s="58">
        <f>+'TC SIN BCB'!J61</f>
        <v>6.97</v>
      </c>
    </row>
    <row r="66" spans="1:19" ht="13.5" thickBot="1" x14ac:dyDescent="0.25">
      <c r="A66" s="67"/>
      <c r="B66" s="44" t="s">
        <v>74</v>
      </c>
      <c r="C66" s="46">
        <f t="shared" ref="C66:R66" si="0">+C67</f>
        <v>0</v>
      </c>
      <c r="D66" s="46">
        <f t="shared" si="0"/>
        <v>0</v>
      </c>
      <c r="E66" s="46">
        <f t="shared" si="0"/>
        <v>0</v>
      </c>
      <c r="F66" s="46">
        <f t="shared" si="0"/>
        <v>0</v>
      </c>
      <c r="G66" s="46">
        <f t="shared" si="0"/>
        <v>0</v>
      </c>
      <c r="H66" s="46">
        <f t="shared" si="0"/>
        <v>0</v>
      </c>
      <c r="I66" s="46">
        <f t="shared" si="0"/>
        <v>0</v>
      </c>
      <c r="J66" s="46">
        <f t="shared" si="0"/>
        <v>0</v>
      </c>
      <c r="K66" s="52">
        <f t="shared" si="0"/>
        <v>0</v>
      </c>
      <c r="L66" s="46">
        <f t="shared" si="0"/>
        <v>0</v>
      </c>
      <c r="M66" s="52">
        <f t="shared" si="0"/>
        <v>0</v>
      </c>
      <c r="N66" s="46">
        <f t="shared" si="0"/>
        <v>0</v>
      </c>
      <c r="O66" s="52">
        <f t="shared" si="0"/>
        <v>0</v>
      </c>
      <c r="P66" s="46">
        <f t="shared" si="0"/>
        <v>0</v>
      </c>
      <c r="Q66" s="52">
        <f t="shared" si="0"/>
        <v>0</v>
      </c>
      <c r="R66" s="46">
        <f t="shared" si="0"/>
        <v>0</v>
      </c>
    </row>
    <row r="67" spans="1:19" ht="17.25" customHeight="1" thickBot="1" x14ac:dyDescent="0.25">
      <c r="A67" s="73">
        <v>10001</v>
      </c>
      <c r="B67" s="74" t="s">
        <v>169</v>
      </c>
      <c r="C67" s="55"/>
      <c r="D67" s="56"/>
      <c r="E67" s="57"/>
      <c r="F67" s="58"/>
      <c r="G67" s="57"/>
      <c r="H67" s="56"/>
      <c r="I67" s="57"/>
      <c r="J67" s="58"/>
      <c r="K67" s="57">
        <f>IF(L67&lt;&gt;"",SUMIF('SIN BCB'!$P:$P,$A67&amp;$A$9&amp;"32"&amp;"CME",'SIN BCB'!$N:$N),0)</f>
        <v>0</v>
      </c>
      <c r="L67" s="64">
        <f>+'TC SIN BCB'!G63</f>
        <v>0</v>
      </c>
      <c r="M67" s="57">
        <f>IF(N67&lt;&gt;"",SUMIF('SIN BCB'!$P:$P,$A67&amp;$A$9&amp;"32"&amp;"VME",'SIN BCB'!$N:$N),0)</f>
        <v>0</v>
      </c>
      <c r="N67" s="58">
        <f>+'TC SIN BCB'!H63</f>
        <v>0</v>
      </c>
      <c r="O67" s="65">
        <f>SUMIF('SIN BCB'!$R:$R,$A67&amp;$A$9&amp;"TD"&amp;"CME",'SIN BCB'!$N:$N)</f>
        <v>0</v>
      </c>
      <c r="P67" s="64">
        <f>+'TC SIN BCB'!I65</f>
        <v>0</v>
      </c>
      <c r="Q67" s="57">
        <f>IF(R67&lt;&gt;"",SUMIF('SIN BCB'!$R:$R,$A67&amp;$A$9&amp;"TD"&amp;"VME",'SIN BCB'!$N:$N),0)</f>
        <v>0</v>
      </c>
      <c r="R67" s="58">
        <f>+'TC SIN BCB'!J65</f>
        <v>0</v>
      </c>
    </row>
    <row r="68" spans="1:19" ht="13.5" thickBot="1" x14ac:dyDescent="0.25">
      <c r="A68" s="75"/>
      <c r="B68" s="76" t="s">
        <v>75</v>
      </c>
      <c r="C68" s="77">
        <f>+C13+C26+C35+C60+C66</f>
        <v>5139518.319099999</v>
      </c>
      <c r="D68" s="78">
        <f>+((C13*D13)+(C26*D26)+(C35*D35)+(C60*D60)+(C66*D66))/C68</f>
        <v>6.8531371810335013</v>
      </c>
      <c r="E68" s="77">
        <f>+E13+E26+E35+E60+E66</f>
        <v>4802328.6051000003</v>
      </c>
      <c r="F68" s="78">
        <f>+((E13*F13)+(E26*F26)+(E35*F35)+(E60*F60)+(E66*F66))/E68</f>
        <v>6.9649151152142927</v>
      </c>
      <c r="G68" s="77">
        <f>+G13+G26+G35+G60+G66</f>
        <v>9389901.2999999989</v>
      </c>
      <c r="H68" s="78">
        <f>+((G13*H13)+(G26*H26)+(G35*H35)+(G60*H60)+(G66*H66))/G68</f>
        <v>6.9389274448683507</v>
      </c>
      <c r="I68" s="77">
        <f>+I13+I26+I35+I60+I66</f>
        <v>8076002.1699999962</v>
      </c>
      <c r="J68" s="78">
        <f>+((I13*J13)+(I26*J26)+(I35*J35)+(I60*J60)+(I66*J66))/I68</f>
        <v>6.9613137969315328</v>
      </c>
      <c r="K68" s="77">
        <f>+K13+K26+K35+K60+K66</f>
        <v>4600000</v>
      </c>
      <c r="L68" s="78">
        <f>IF(K68=0,0,+((K13*L13)+(K26*L26)+(K35*L35)+(K60*L60)+(K66*L66))/K68)</f>
        <v>6.9591847826086957</v>
      </c>
      <c r="M68" s="77">
        <f>+M13+M26+M35+M60+M66</f>
        <v>4600000</v>
      </c>
      <c r="N68" s="78">
        <f>IF(M68=0,0,+((M13*N13)+(M26*N26)+(M35*N35)+(M60*N60)+(M66*N66))/M68)</f>
        <v>6.9591847826086957</v>
      </c>
      <c r="O68" s="77">
        <f>+O13+O26+O35+O60+O66</f>
        <v>19129419.619100008</v>
      </c>
      <c r="P68" s="78">
        <f>+((O13*P13)+(O26*P26)+(O35*P35)+(O60*P60)+(O66*P66))/O68</f>
        <v>6.9207493252025056</v>
      </c>
      <c r="Q68" s="77">
        <f>+Q13+Q26+Q35+Q60+Q66</f>
        <v>17478330.775100004</v>
      </c>
      <c r="R68" s="78">
        <f>+((Q13*R13)+(Q26*R26)+(Q35*R35)+(Q60*R60)+(Q66*R66))/Q68</f>
        <v>6.9617429710910583</v>
      </c>
    </row>
    <row r="69" spans="1:19" ht="14.25" hidden="1" customHeight="1" thickBot="1" x14ac:dyDescent="0.25">
      <c r="A69" s="80"/>
      <c r="B69" s="81"/>
      <c r="C69" s="82"/>
      <c r="D69" s="83"/>
      <c r="E69" s="82"/>
      <c r="F69" s="83"/>
      <c r="G69" s="82"/>
      <c r="H69" s="83"/>
      <c r="I69" s="82"/>
      <c r="J69" s="83"/>
      <c r="K69" s="82"/>
      <c r="L69" s="83"/>
      <c r="M69" s="82"/>
      <c r="N69" s="83"/>
      <c r="O69" s="82"/>
      <c r="P69" s="83"/>
      <c r="Q69" s="82"/>
      <c r="R69" s="84"/>
    </row>
    <row r="70" spans="1:19" ht="16.5" hidden="1" customHeight="1" thickBot="1" x14ac:dyDescent="0.25">
      <c r="A70" s="85">
        <v>1004</v>
      </c>
      <c r="B70" s="68" t="s">
        <v>76</v>
      </c>
      <c r="C70" s="86"/>
      <c r="D70" s="87"/>
      <c r="E70" s="88"/>
      <c r="F70" s="89"/>
      <c r="G70" s="90"/>
      <c r="H70" s="87"/>
      <c r="I70" s="88"/>
      <c r="J70" s="89"/>
      <c r="K70" s="91">
        <f>SUMIF('SIN BCB'!$T:$T,$A70&amp;"CME",'SIN BCB'!$N:$N)</f>
        <v>0</v>
      </c>
      <c r="L70" s="87">
        <f>IF(K70=0,0,SUMIF('SIN BCB'!$T:$T,$A70&amp;"CME",'SIN BCB'!$O:$O)/K70)</f>
        <v>0</v>
      </c>
      <c r="M70" s="88">
        <f>SUMIF('SIN BCB'!$T:$T,$A70&amp;"VME",'SIN BCB'!$N:$N)</f>
        <v>0</v>
      </c>
      <c r="N70" s="89">
        <f>IF(M70=0,0,SUMIF('SIN BCB'!$T:$T,$A70&amp;"VME",'SIN BCB'!$O:$O)/M70)</f>
        <v>0</v>
      </c>
      <c r="O70" s="92">
        <f>SUMIF('SIN BCB'!$S:$S,$A70&amp;$A$9&amp;"TD"&amp;"CME",'SIN BCB'!$N:$N)</f>
        <v>0</v>
      </c>
      <c r="P70" s="87">
        <f>+'TC SIN BCB'!I68</f>
        <v>0</v>
      </c>
      <c r="Q70" s="88">
        <f>SUMIF('SIN BCB'!$S:$S,$A70&amp;$A$9&amp;"TD"&amp;"VME",'SIN BCB'!$N:$N)</f>
        <v>0</v>
      </c>
      <c r="R70" s="93">
        <f>+'TC SIN BCB'!J68</f>
        <v>0</v>
      </c>
    </row>
    <row r="71" spans="1:19" ht="18.75" customHeight="1" x14ac:dyDescent="0.2">
      <c r="B71" s="94" t="s">
        <v>38</v>
      </c>
      <c r="M71" s="36"/>
    </row>
    <row r="72" spans="1:19" ht="19.5" customHeight="1" x14ac:dyDescent="0.2">
      <c r="B72" s="95" t="s">
        <v>77</v>
      </c>
      <c r="C72" s="36"/>
      <c r="E72" s="35"/>
      <c r="G72" s="36"/>
      <c r="I72" s="36"/>
      <c r="K72" s="36"/>
      <c r="M72" s="141"/>
      <c r="O72" s="36"/>
    </row>
    <row r="73" spans="1:19" ht="16.5" customHeight="1" x14ac:dyDescent="0.2">
      <c r="B73" s="97" t="s">
        <v>78</v>
      </c>
      <c r="G73" s="36"/>
      <c r="K73" s="36"/>
      <c r="M73" s="143"/>
      <c r="Q73" s="36"/>
    </row>
    <row r="74" spans="1:19" ht="18" customHeight="1" x14ac:dyDescent="0.2">
      <c r="B74" s="95" t="s">
        <v>79</v>
      </c>
      <c r="Q74" s="36"/>
      <c r="S74" s="36"/>
    </row>
    <row r="75" spans="1:19" ht="17.25" customHeight="1" x14ac:dyDescent="0.2">
      <c r="B75" s="95" t="s">
        <v>175</v>
      </c>
      <c r="K75" s="36"/>
      <c r="M75" s="36"/>
      <c r="Q75" s="36"/>
      <c r="S75" s="36"/>
    </row>
    <row r="76" spans="1:19" ht="18" customHeight="1" x14ac:dyDescent="0.2">
      <c r="B76" s="97" t="s">
        <v>80</v>
      </c>
      <c r="O76" s="36"/>
      <c r="Q76" s="36"/>
      <c r="S76" s="36"/>
    </row>
    <row r="77" spans="1:19" ht="16.5" customHeight="1" x14ac:dyDescent="0.2">
      <c r="B77" s="97"/>
      <c r="C77" s="97"/>
      <c r="D77" s="97"/>
      <c r="E77" s="97"/>
      <c r="F77" s="97"/>
      <c r="G77" s="97"/>
      <c r="H77" s="97"/>
      <c r="I77" s="97"/>
      <c r="J77" s="97"/>
      <c r="S77" s="98"/>
    </row>
    <row r="79" spans="1:19" ht="13.5" customHeight="1" x14ac:dyDescent="0.2"/>
    <row r="81" spans="3:19" x14ac:dyDescent="0.2">
      <c r="N81" s="106"/>
    </row>
    <row r="82" spans="3:19" x14ac:dyDescent="0.2">
      <c r="E82" s="36"/>
      <c r="I82" s="36"/>
      <c r="K82" s="36"/>
      <c r="M82" s="36"/>
      <c r="N82" s="107"/>
      <c r="Q82" s="36"/>
      <c r="S82" s="36"/>
    </row>
    <row r="83" spans="3:19" x14ac:dyDescent="0.2">
      <c r="C83" s="36"/>
      <c r="E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3:19" x14ac:dyDescent="0.2">
      <c r="C84" s="36"/>
      <c r="E84" s="36"/>
      <c r="G84" s="36"/>
      <c r="I84" s="36"/>
      <c r="K84" s="36"/>
      <c r="M84" s="36"/>
      <c r="O84" s="36"/>
      <c r="Q84" s="36"/>
    </row>
    <row r="86" spans="3:19" x14ac:dyDescent="0.2">
      <c r="C86" s="96"/>
      <c r="D86" s="99"/>
      <c r="E86" s="96"/>
      <c r="F86" s="99"/>
      <c r="G86" s="96"/>
      <c r="H86" s="99"/>
      <c r="I86" s="96"/>
      <c r="J86" s="99"/>
      <c r="K86" s="96"/>
      <c r="L86" s="99"/>
      <c r="M86" s="96"/>
      <c r="N86" s="99"/>
      <c r="O86" s="96"/>
      <c r="P86" s="99"/>
      <c r="Q86" s="96"/>
      <c r="R86" s="99"/>
    </row>
  </sheetData>
  <mergeCells count="12">
    <mergeCell ref="A5:R5"/>
    <mergeCell ref="A6:R6"/>
    <mergeCell ref="A7:R7"/>
    <mergeCell ref="A8:R8"/>
    <mergeCell ref="C11:F11"/>
    <mergeCell ref="G11:J11"/>
    <mergeCell ref="A9:R9"/>
    <mergeCell ref="K10:N11"/>
    <mergeCell ref="O10:R11"/>
    <mergeCell ref="A10:A12"/>
    <mergeCell ref="C10:J10"/>
    <mergeCell ref="B10:B12"/>
  </mergeCells>
  <phoneticPr fontId="0" type="noConversion"/>
  <printOptions horizontalCentered="1"/>
  <pageMargins left="0.43307086614173229" right="0.59055118110236227" top="0.78740157480314965" bottom="0.78740157480314965" header="0" footer="0"/>
  <pageSetup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81"/>
  <sheetViews>
    <sheetView showZeros="0" topLeftCell="A13" workbookViewId="0">
      <selection activeCell="B45" sqref="B45"/>
    </sheetView>
  </sheetViews>
  <sheetFormatPr baseColWidth="10" defaultRowHeight="12.75" x14ac:dyDescent="0.2"/>
  <cols>
    <col min="1" max="1" width="9.42578125" customWidth="1"/>
    <col min="2" max="2" width="36.5703125" customWidth="1"/>
    <col min="3" max="3" width="15.28515625" customWidth="1"/>
    <col min="4" max="4" width="18.7109375" style="35" customWidth="1"/>
    <col min="5" max="5" width="12.85546875" customWidth="1"/>
    <col min="6" max="6" width="12.85546875" style="35" customWidth="1"/>
    <col min="7" max="7" width="12.28515625" customWidth="1"/>
    <col min="8" max="8" width="12.28515625" style="35" customWidth="1"/>
    <col min="9" max="9" width="12.28515625" customWidth="1"/>
    <col min="10" max="10" width="11.42578125" style="35"/>
    <col min="11" max="11" width="13.42578125" customWidth="1"/>
    <col min="12" max="12" width="12.5703125" style="35" customWidth="1"/>
    <col min="13" max="13" width="13.140625" customWidth="1"/>
    <col min="14" max="14" width="13.7109375" style="35" bestFit="1" customWidth="1"/>
    <col min="15" max="15" width="12.28515625" bestFit="1" customWidth="1"/>
    <col min="16" max="16" width="12.7109375" style="35" bestFit="1" customWidth="1"/>
    <col min="18" max="18" width="11.42578125" style="35"/>
  </cols>
  <sheetData>
    <row r="1" spans="1:18" ht="15" x14ac:dyDescent="0.3">
      <c r="B1" s="33" t="s">
        <v>48</v>
      </c>
      <c r="C1" s="33"/>
      <c r="D1" s="34"/>
    </row>
    <row r="2" spans="1:18" ht="15" x14ac:dyDescent="0.3">
      <c r="B2" s="33" t="s">
        <v>49</v>
      </c>
      <c r="C2" s="33"/>
      <c r="D2" s="34"/>
      <c r="G2" s="36"/>
    </row>
    <row r="3" spans="1:18" ht="15" x14ac:dyDescent="0.3">
      <c r="B3" s="33" t="s">
        <v>50</v>
      </c>
      <c r="C3" s="33"/>
      <c r="D3" s="34"/>
    </row>
    <row r="4" spans="1:18" ht="15" x14ac:dyDescent="0.3">
      <c r="B4" s="33"/>
      <c r="C4" s="122"/>
      <c r="D4" s="34"/>
      <c r="E4" s="122"/>
      <c r="F4" s="34"/>
      <c r="G4" s="122"/>
      <c r="H4" s="34"/>
      <c r="I4" s="122"/>
      <c r="J4" s="34"/>
      <c r="K4" s="122"/>
      <c r="L4" s="34"/>
      <c r="M4" s="122"/>
      <c r="N4" s="34"/>
      <c r="O4" s="122"/>
      <c r="P4" s="34"/>
      <c r="Q4" s="122"/>
      <c r="R4" s="34"/>
    </row>
    <row r="5" spans="1:18" ht="21" customHeight="1" x14ac:dyDescent="0.3">
      <c r="A5" s="249" t="s">
        <v>51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8" ht="20.25" customHeight="1" x14ac:dyDescent="0.3">
      <c r="A6" s="249" t="s">
        <v>52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</row>
    <row r="7" spans="1:18" ht="20.25" x14ac:dyDescent="0.3">
      <c r="A7" s="249" t="s">
        <v>81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</row>
    <row r="8" spans="1:18" ht="20.25" x14ac:dyDescent="0.3">
      <c r="A8" s="249" t="s">
        <v>53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</row>
    <row r="9" spans="1:18" ht="20.25" customHeight="1" thickBot="1" x14ac:dyDescent="0.35">
      <c r="A9" s="254">
        <f>+'TC SIN BCB'!B4</f>
        <v>41085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</row>
    <row r="10" spans="1:18" ht="24" customHeight="1" thickBot="1" x14ac:dyDescent="0.25">
      <c r="A10" s="261" t="s">
        <v>54</v>
      </c>
      <c r="B10" s="264" t="s">
        <v>55</v>
      </c>
      <c r="C10" s="250" t="s">
        <v>128</v>
      </c>
      <c r="D10" s="251"/>
      <c r="E10" s="251"/>
      <c r="F10" s="251"/>
      <c r="G10" s="251"/>
      <c r="H10" s="251"/>
      <c r="I10" s="251"/>
      <c r="J10" s="252"/>
      <c r="K10" s="255" t="s">
        <v>82</v>
      </c>
      <c r="L10" s="256"/>
      <c r="M10" s="256"/>
      <c r="N10" s="257"/>
      <c r="O10" s="256" t="s">
        <v>56</v>
      </c>
      <c r="P10" s="256"/>
      <c r="Q10" s="256"/>
      <c r="R10" s="257"/>
    </row>
    <row r="11" spans="1:18" ht="18" customHeight="1" thickBot="1" x14ac:dyDescent="0.25">
      <c r="A11" s="262"/>
      <c r="B11" s="265"/>
      <c r="C11" s="250" t="s">
        <v>83</v>
      </c>
      <c r="D11" s="251"/>
      <c r="E11" s="251"/>
      <c r="F11" s="252"/>
      <c r="G11" s="253" t="s">
        <v>84</v>
      </c>
      <c r="H11" s="251"/>
      <c r="I11" s="251"/>
      <c r="J11" s="252"/>
      <c r="K11" s="258"/>
      <c r="L11" s="259"/>
      <c r="M11" s="259"/>
      <c r="N11" s="260"/>
      <c r="O11" s="259"/>
      <c r="P11" s="259"/>
      <c r="Q11" s="259"/>
      <c r="R11" s="260"/>
    </row>
    <row r="12" spans="1:18" ht="26.25" customHeight="1" thickBot="1" x14ac:dyDescent="0.25">
      <c r="A12" s="263"/>
      <c r="B12" s="266"/>
      <c r="C12" s="37" t="s">
        <v>130</v>
      </c>
      <c r="D12" s="38" t="s">
        <v>57</v>
      </c>
      <c r="E12" s="39" t="s">
        <v>131</v>
      </c>
      <c r="F12" s="40" t="s">
        <v>57</v>
      </c>
      <c r="G12" s="39" t="s">
        <v>130</v>
      </c>
      <c r="H12" s="38" t="s">
        <v>57</v>
      </c>
      <c r="I12" s="39" t="s">
        <v>131</v>
      </c>
      <c r="J12" s="40" t="s">
        <v>57</v>
      </c>
      <c r="K12" s="41" t="s">
        <v>130</v>
      </c>
      <c r="L12" s="38" t="s">
        <v>57</v>
      </c>
      <c r="M12" s="39" t="s">
        <v>131</v>
      </c>
      <c r="N12" s="42" t="s">
        <v>57</v>
      </c>
      <c r="O12" s="39" t="s">
        <v>130</v>
      </c>
      <c r="P12" s="43" t="s">
        <v>57</v>
      </c>
      <c r="Q12" s="39" t="s">
        <v>131</v>
      </c>
      <c r="R12" s="40" t="s">
        <v>57</v>
      </c>
    </row>
    <row r="13" spans="1:18" ht="13.5" thickBot="1" x14ac:dyDescent="0.25">
      <c r="A13" s="67">
        <v>1</v>
      </c>
      <c r="B13" s="44" t="s">
        <v>58</v>
      </c>
      <c r="C13" s="45">
        <f>SUMIF('CON BCB'!$U:$U,$A13&amp;$A$9&amp;"30"&amp;"CME",'CON BCB'!$R:$R)</f>
        <v>4589919.5699999994</v>
      </c>
      <c r="D13" s="46">
        <f>IF(SUMIF('CON BCB'!$U:$U,$A13&amp;$A$9&amp;"30"&amp;"CME",'CON BCB'!$R:$R)&lt;&gt;0,+SUMIF('CON BCB'!$U:$U,$A13&amp;$A$9&amp;"30"&amp;"CME",'CON BCB'!$S:$S)/SUMIF('CON BCB'!$U:$U,$A13&amp;$A$9&amp;"30"&amp;"CME",'CON BCB'!$R:$R),0)</f>
        <v>6.8525492773286238</v>
      </c>
      <c r="E13" s="52">
        <f>SUMIF('CON BCB'!$U:$U,$A13&amp;$A$9&amp;"30"&amp;"VME",'CON BCB'!$R:$R)</f>
        <v>4140985.5300000007</v>
      </c>
      <c r="F13" s="48">
        <f>IF(SUMIF('CON BCB'!$U:$U,$A13&amp;$A$9&amp;"30"&amp;"VME",'CON BCB'!$R:$R)&lt;&gt;0,+SUMIF('CON BCB'!$U:$U,$A13&amp;$A$9&amp;"30"&amp;"VME",'CON BCB'!$S:$S)/SUMIF('CON BCB'!$U:$U,$A13&amp;$A$9&amp;"30"&amp;"VME",'CON BCB'!$R:$R),0)</f>
        <v>6.9643157707773877</v>
      </c>
      <c r="G13" s="51">
        <f>SUMIF('CON BCB'!$U:$U,$A13&amp;$A$9&amp;"31"&amp;"CME",'CON BCB'!$R:$R)</f>
        <v>8900823.2799999993</v>
      </c>
      <c r="H13" s="46">
        <f>IF(SUMIF('CON BCB'!$U:$U,$A13&amp;$A$9&amp;"31"&amp;"CME",'CON BCB'!$R:$R)&lt;&gt;0,+SUMIF('CON BCB'!$U:$U,$A13&amp;$A$9&amp;"31"&amp;"CME",'CON BCB'!$S:$S)/SUMIF('CON BCB'!$U:$U,$A13&amp;$A$9&amp;"31"&amp;"CME",'CON BCB'!$R:$R),0)</f>
        <v>6.9419219518169122</v>
      </c>
      <c r="I13" s="52">
        <f>SUMIF('CON BCB'!$U:$U,$A13&amp;$A$9&amp;"31"&amp;"VME",'CON BCB'!$R:$R)</f>
        <v>8070502.1699999962</v>
      </c>
      <c r="J13" s="48">
        <f>IF(SUMIF('CON BCB'!$U:$U,$A13&amp;$A$9&amp;"31"&amp;"VME",'CON BCB'!$R:$R)&lt;&gt;0,+SUMIF('CON BCB'!$U:$U,$A13&amp;$A$9&amp;"31"&amp;"VME",'CON BCB'!$S:$S)/SUMIF('CON BCB'!$U:$U,$A13&amp;$A$9&amp;"31"&amp;"VME",'CON BCB'!$R:$R),0)</f>
        <v>6.9613146922764537</v>
      </c>
      <c r="K13" s="47">
        <f>SUMIF('CON BCB'!$U:$U,$A13&amp;$A$9&amp;"32"&amp;"CME",'CON BCB'!$R:$R)+SUMIF('CON BCB'!$U:$U,$A13&amp;$A$9&amp;"33"&amp;"CME",'CON BCB'!$R:$R)</f>
        <v>7500000</v>
      </c>
      <c r="L13" s="46">
        <f>IF(K13&lt;&gt;0,(SUMIF('CON BCB'!$U:$U,$A13&amp;$A$9&amp;"32"&amp;"CME",'CON BCB'!$S:$S)+SUMIF('CON BCB'!$U:$U,$A13&amp;$A$9&amp;"33"&amp;"CME",'CON BCB'!$S:$S))/(SUMIF('CON BCB'!$U:$U,$A13&amp;$A$9&amp;"32"&amp;"CME",'CON BCB'!$R:$R)+SUMIF('CON BCB'!$U:$U,$A13&amp;$A$9&amp;"33"&amp;"CME",'CON BCB'!$R:$R)),0)</f>
        <v>6.9595000000000002</v>
      </c>
      <c r="M13" s="52">
        <f>SUMIF('CON BCB'!$U:$U,$A13&amp;$A$9&amp;"32"&amp;"VME",'CON BCB'!$R:$R)+SUMIF('CON BCB'!$U:$U,$A13&amp;$A$9&amp;"33"&amp;"VME",'CON BCB'!$R:$R)</f>
        <v>4600000</v>
      </c>
      <c r="N13" s="46">
        <f>IF(M13&lt;&gt;0,(SUMIF('CON BCB'!$U:$U,$A13&amp;$A$9&amp;"32"&amp;"VME",'CON BCB'!$S:$S)+SUMIF('CON BCB'!$U:$U,$A13&amp;$A$9&amp;"33"&amp;"VME",'CON BCB'!$S:$S))/(SUMIF('CON BCB'!$U:$U,$A13&amp;$A$9&amp;"32"&amp;"VME",'CON BCB'!$R:$R)+SUMIF('CON BCB'!$U:$U,$A13&amp;$A$9&amp;"33"&amp;"VME",'CON BCB'!$R:$R)),0)</f>
        <v>6.9591847826086957</v>
      </c>
      <c r="O13" s="51">
        <f>SUMIF('CON BCB'!$V:$V,$A13&amp;$A$9&amp;"TD"&amp;"CME",'CON BCB'!$R:$R)</f>
        <v>17990742.850000005</v>
      </c>
      <c r="P13" s="49">
        <f>IF(O13=0,0,SUMIF('CON BCB'!$V:$V,$A13&amp;$A$9&amp;"TD"&amp;"CME",'CON BCB'!$S:$S)/SUMIF('CON BCB'!$V:$V,$A13&amp;$A$9&amp;"TD"&amp;"CME",'CON BCB'!$R:$R))</f>
        <v>6.9234339897796335</v>
      </c>
      <c r="Q13" s="52">
        <f>SUMIF('CON BCB'!$V:$V,$A13&amp;$A$9&amp;"TD"&amp;"VME",'CON BCB'!$R:$R)</f>
        <v>16811487.700000003</v>
      </c>
      <c r="R13" s="48">
        <f>IF(Q13=0,0,SUMIF('CON BCB'!$V:$V,$A13&amp;$A$9&amp;"TD"&amp;"VME",'CON BCB'!$S:$S)/SUMIF('CON BCB'!$V:$V,$A13&amp;$A$9&amp;"TD"&amp;"VME",'CON BCB'!$R:$R))</f>
        <v>6.961471123296838</v>
      </c>
    </row>
    <row r="14" spans="1:18" x14ac:dyDescent="0.2">
      <c r="A14" s="53">
        <v>1001</v>
      </c>
      <c r="B14" s="54" t="s">
        <v>59</v>
      </c>
      <c r="C14" s="126">
        <f>SUMIF('CON BCB'!$T:$T,$A14&amp;$A$9&amp;"30"&amp;"CME",'CON BCB'!$R:$R)</f>
        <v>1484376.7200000011</v>
      </c>
      <c r="D14" s="127">
        <f>IF(C14=0,0,SUMIF('CON BCB'!$T:$T,$A14&amp;$A$9&amp;"30"&amp;"CME",'CON BCB'!$S:$S)/SUMIF('CON BCB'!$T:$T,$A14&amp;$A$9&amp;"30"&amp;"CME",'CON BCB'!$R:$R))</f>
        <v>6.8503031640781797</v>
      </c>
      <c r="E14" s="128">
        <f>SUMIF('CON BCB'!$T:$T,$A14&amp;$A$9&amp;"30"&amp;"VME",'CON BCB'!$R:$R)</f>
        <v>1064173.9000000001</v>
      </c>
      <c r="F14" s="129">
        <f>IF(E14=0,0,SUMIF('CON BCB'!$T:$T,$A14&amp;$A$9&amp;"30"&amp;"VME",'CON BCB'!$S:$S)/SUMIF('CON BCB'!$T:$T,$A14&amp;$A$9&amp;"30"&amp;"VME",'CON BCB'!$R:$R))</f>
        <v>6.9699999999999935</v>
      </c>
      <c r="G14" s="57">
        <f>SUMIF('CON BCB'!$T:$T,$A14&amp;$A$9&amp;"31"&amp;"CME",'CON BCB'!$R:$R)</f>
        <v>1156743.58</v>
      </c>
      <c r="H14" s="56">
        <f>IF(G14=0,0,SUMIF('CON BCB'!$T:$T,$A14&amp;$A$9&amp;"31"&amp;"CME",'CON BCB'!$S:$S)/SUMIF('CON BCB'!$T:$T,$A14&amp;$A$9&amp;"31"&amp;"CME",'CON BCB'!$R:$R))</f>
        <v>6.9279559199714775</v>
      </c>
      <c r="I14" s="57">
        <f>SUMIF('CON BCB'!$T:$T,$A14&amp;$A$9&amp;"31"&amp;"VME",'CON BCB'!$R:$R)</f>
        <v>783535.13000000012</v>
      </c>
      <c r="J14" s="111">
        <f>IF(I14=0,0,SUMIF('CON BCB'!$T:$T,$A14&amp;$A$9&amp;"31"&amp;"VME",'CON BCB'!$S:$S)/SUMIF('CON BCB'!$T:$T,$A14&amp;$A$9&amp;"31"&amp;"VME",'CON BCB'!$R:$R))</f>
        <v>6.9609359525845376</v>
      </c>
      <c r="K14" s="57">
        <f>SUMIF('CON BCB'!$T:$T,$A14&amp;$A$9&amp;"32"&amp;"CME",'CON BCB'!$R:$R)+SUMIF('CON BCB'!$T:$T,$A14&amp;$A$9&amp;"33"&amp;"CME",'CON BCB'!$R:$R)</f>
        <v>3000000</v>
      </c>
      <c r="L14" s="59">
        <f>IF(K14=0,0,(SUMIF('CON BCB'!$T:$T,$A14&amp;$A$9&amp;"32"&amp;"CME",'CON BCB'!$S:$S)+SUMIF('CON BCB'!$T:$T,$A14&amp;$A$9&amp;"33"&amp;"CME",'CON BCB'!$S:$S))/(SUMIF('CON BCB'!$T:$T,$A14&amp;$A$9&amp;"32"&amp;"CME",'CON BCB'!$R:$R)+SUMIF('CON BCB'!$T:$T,$A14&amp;$A$9&amp;"33"&amp;"CME",'CON BCB'!$R:$R)))</f>
        <v>6.96</v>
      </c>
      <c r="M14" s="168">
        <f>SUMIF('CON BCB'!$T:$T,$A14&amp;$A$9&amp;"32"&amp;"VME",'CON BCB'!$R:$R)+SUMIF('CON BCB'!$T:$T,$A14&amp;$A$9&amp;"33"&amp;"VME",'CON BCB'!$R:$R)</f>
        <v>0</v>
      </c>
      <c r="N14" s="101">
        <f>IF(M14=0,0,(SUMIF('CON BCB'!$T:$T,$A14&amp;$A$9&amp;"32"&amp;"VME",'CON BCB'!$S:$S)+SUMIF('CON BCB'!$T:$T,$A14&amp;$A$9&amp;"33"&amp;"VME",'CON BCB'!$S:$S))/(SUMIF('CON BCB'!$T:$T,$A14&amp;$A$9&amp;"32"&amp;"VME",'CON BCB'!$R:$R)+SUMIF('CON BCB'!$T:$T,$A14&amp;$A$9&amp;"33"&amp;"VME",'CON BCB'!$R:$R)))</f>
        <v>0</v>
      </c>
      <c r="O14" s="60">
        <f>SUMIF('CON BCB'!$W:$W,$A14&amp;$A$9&amp;"TD"&amp;"CME",'CON BCB'!$R:$R)</f>
        <v>2641120.2999999989</v>
      </c>
      <c r="P14" s="59">
        <f>IF(O14=0,0,SUMIF('CON BCB'!$W:$W,$A14&amp;$A$9&amp;"TD"&amp;"CME",'CON BCB'!$S:$S)/SUMIF('CON BCB'!$W:$W,$A14&amp;$A$9&amp;"TD"&amp;"CME",'CON BCB'!$R:$R))</f>
        <v>6.8843130979872376</v>
      </c>
      <c r="Q14" s="57">
        <f>SUMIF('CON BCB'!$W:$W,$A14&amp;$A$9&amp;"TD"&amp;"VME",'CON BCB'!$R:$R)</f>
        <v>1847709.0300000005</v>
      </c>
      <c r="R14" s="61">
        <f>IF(Q14=0,0,SUMIF('CON BCB'!$W:$W,$A14&amp;$A$9&amp;"TD"&amp;"VME",'CON BCB'!$S:$S)/SUMIF('CON BCB'!$W:$W,$A14&amp;$A$9&amp;"TD"&amp;"VME",'CON BCB'!$R:$R))</f>
        <v>6.9661563214474294</v>
      </c>
    </row>
    <row r="15" spans="1:18" x14ac:dyDescent="0.2">
      <c r="A15" s="62">
        <v>1003</v>
      </c>
      <c r="B15" s="63" t="s">
        <v>100</v>
      </c>
      <c r="C15" s="134">
        <f>SUMIF('CON BCB'!$T:$T,$A15&amp;$A$9&amp;"30"&amp;"CME",'CON BCB'!$R:$R)</f>
        <v>110364.38</v>
      </c>
      <c r="D15" s="135">
        <f>IF(C15=0,0,SUMIF('CON BCB'!$T:$T,$A15&amp;$A$9&amp;"30"&amp;"CME",'CON BCB'!$S:$S)/SUMIF('CON BCB'!$T:$T,$A15&amp;$A$9&amp;"30"&amp;"CME",'CON BCB'!$R:$R))</f>
        <v>6.8499999999999988</v>
      </c>
      <c r="E15" s="136">
        <f>SUMIF('CON BCB'!$T:$T,$A15&amp;$A$9&amp;"30"&amp;"VME",'CON BCB'!$R:$R)</f>
        <v>171719.72</v>
      </c>
      <c r="F15" s="137">
        <f>IF(E15=0,0,SUMIF('CON BCB'!$T:$T,$A15&amp;$A$9&amp;"30"&amp;"VME",'CON BCB'!$S:$S)/SUMIF('CON BCB'!$T:$T,$A15&amp;$A$9&amp;"30"&amp;"VME",'CON BCB'!$R:$R))</f>
        <v>6.9699999999999989</v>
      </c>
      <c r="G15" s="57">
        <f>SUMIF('CON BCB'!$T:$T,$A15&amp;$A$9&amp;"31"&amp;"CME",'CON BCB'!$R:$R)</f>
        <v>20000</v>
      </c>
      <c r="H15" s="56">
        <f>IF(G15=0,0,SUMIF('CON BCB'!$T:$T,$A15&amp;$A$9&amp;"31"&amp;"CME",'CON BCB'!$S:$S)/SUMIF('CON BCB'!$T:$T,$A15&amp;$A$9&amp;"31"&amp;"CME",'CON BCB'!$R:$R))</f>
        <v>6.89</v>
      </c>
      <c r="I15" s="57">
        <f>SUMIF('CON BCB'!$T:$T,$A15&amp;$A$9&amp;"31"&amp;"VME",'CON BCB'!$R:$R)</f>
        <v>0</v>
      </c>
      <c r="J15" s="111">
        <f>IF(I15=0,0,SUMIF('CON BCB'!$T:$T,$A15&amp;$A$9&amp;"31"&amp;"VME",'CON BCB'!$S:$S)/SUMIF('CON BCB'!$T:$T,$A15&amp;$A$9&amp;"31"&amp;"VME",'CON BCB'!$R:$R))</f>
        <v>0</v>
      </c>
      <c r="K15" s="57">
        <f>SUMIF('CON BCB'!$T:$T,$A15&amp;$A$9&amp;"32"&amp;"CME",'CON BCB'!$R:$R)+SUMIF('CON BCB'!$T:$T,$A15&amp;$A$9&amp;"33"&amp;"CME",'CON BCB'!$R:$R)</f>
        <v>0</v>
      </c>
      <c r="L15" s="56">
        <f>IF(K15=0,0,(SUMIF('CON BCB'!$T:$T,$A15&amp;$A$9&amp;"32"&amp;"CME",'CON BCB'!$S:$S)+SUMIF('CON BCB'!$T:$T,$A15&amp;$A$9&amp;"33"&amp;"CME",'CON BCB'!$S:$S))/(SUMIF('CON BCB'!$T:$T,$A15&amp;$A$9&amp;"32"&amp;"CME",'CON BCB'!$R:$R)+SUMIF('CON BCB'!$T:$T,$A15&amp;$A$9&amp;"33"&amp;"CME",'CON BCB'!$R:$R)))</f>
        <v>0</v>
      </c>
      <c r="M15" s="57">
        <f>SUMIF('CON BCB'!$T:$T,$A15&amp;$A$9&amp;"32"&amp;"VME",'CON BCB'!$R:$R)+SUMIF('CON BCB'!$T:$T,$A15&amp;$A$9&amp;"33"&amp;"VME",'CON BCB'!$R:$R)</f>
        <v>1000000</v>
      </c>
      <c r="N15" s="58">
        <f>IF(M15=0,0,(SUMIF('CON BCB'!$T:$T,$A15&amp;$A$9&amp;"32"&amp;"VME",'CON BCB'!$S:$S)+SUMIF('CON BCB'!$T:$T,$A15&amp;$A$9&amp;"33"&amp;"VME",'CON BCB'!$S:$S))/(SUMIF('CON BCB'!$T:$T,$A15&amp;$A$9&amp;"32"&amp;"VME",'CON BCB'!$R:$R)+SUMIF('CON BCB'!$T:$T,$A15&amp;$A$9&amp;"33"&amp;"VME",'CON BCB'!$R:$R)))</f>
        <v>6.9589999999999996</v>
      </c>
      <c r="O15" s="65">
        <f>SUMIF('CON BCB'!$W:$W,$A15&amp;$A$9&amp;"TD"&amp;"CME",'CON BCB'!$R:$R)</f>
        <v>130364.38</v>
      </c>
      <c r="P15" s="64">
        <f>IF(O15=0,0,SUMIF('CON BCB'!$W:$W,$A15&amp;$A$9&amp;"TD"&amp;"CME",'CON BCB'!$S:$S)/SUMIF('CON BCB'!$W:$W,$A15&amp;$A$9&amp;"TD"&amp;"CME",'CON BCB'!$R:$R))</f>
        <v>6.8561366456082551</v>
      </c>
      <c r="Q15" s="57">
        <f>SUMIF('CON BCB'!$W:$W,$A15&amp;$A$9&amp;"TD"&amp;"VME",'CON BCB'!$R:$R)</f>
        <v>1171719.72</v>
      </c>
      <c r="R15" s="58">
        <f>IF(Q15=0,0,SUMIF('CON BCB'!$W:$W,$A15&amp;$A$9&amp;"TD"&amp;"VME",'CON BCB'!$S:$S)/SUMIF('CON BCB'!$W:$W,$A15&amp;$A$9&amp;"TD"&amp;"VME",'CON BCB'!$R:$R))</f>
        <v>6.9606120893826056</v>
      </c>
    </row>
    <row r="16" spans="1:18" x14ac:dyDescent="0.2">
      <c r="A16" s="62">
        <v>1005</v>
      </c>
      <c r="B16" s="63" t="s">
        <v>60</v>
      </c>
      <c r="C16" s="134">
        <f>SUMIF('CON BCB'!$T:$T,$A16&amp;$A$9&amp;"30"&amp;"CME",'CON BCB'!$R:$R)</f>
        <v>149844.31000000003</v>
      </c>
      <c r="D16" s="135">
        <f>IF(C16=0,0,SUMIF('CON BCB'!$T:$T,$A16&amp;$A$9&amp;"30"&amp;"CME",'CON BCB'!$S:$S)/SUMIF('CON BCB'!$T:$T,$A16&amp;$A$9&amp;"30"&amp;"CME",'CON BCB'!$R:$R))</f>
        <v>6.8499999999999988</v>
      </c>
      <c r="E16" s="136">
        <f>SUMIF('CON BCB'!$T:$T,$A16&amp;$A$9&amp;"30"&amp;"VME",'CON BCB'!$R:$R)</f>
        <v>272856.07</v>
      </c>
      <c r="F16" s="137">
        <f>IF(E16=0,0,SUMIF('CON BCB'!$T:$T,$A16&amp;$A$9&amp;"30"&amp;"VME",'CON BCB'!$S:$S)/SUMIF('CON BCB'!$T:$T,$A16&amp;$A$9&amp;"30"&amp;"VME",'CON BCB'!$R:$R))</f>
        <v>6.9699999999999989</v>
      </c>
      <c r="G16" s="57">
        <f>SUMIF('CON BCB'!$T:$T,$A16&amp;$A$9&amp;"31"&amp;"CME",'CON BCB'!$R:$R)</f>
        <v>437907.43</v>
      </c>
      <c r="H16" s="56">
        <f>IF(G16=0,0,SUMIF('CON BCB'!$T:$T,$A16&amp;$A$9&amp;"31"&amp;"CME",'CON BCB'!$S:$S)/SUMIF('CON BCB'!$T:$T,$A16&amp;$A$9&amp;"31"&amp;"CME",'CON BCB'!$R:$R))</f>
        <v>6.8657630053228376</v>
      </c>
      <c r="I16" s="57">
        <f>SUMIF('CON BCB'!$T:$T,$A16&amp;$A$9&amp;"31"&amp;"VME",'CON BCB'!$R:$R)</f>
        <v>1778130.72</v>
      </c>
      <c r="J16" s="111">
        <f>IF(I16=0,0,SUMIF('CON BCB'!$T:$T,$A16&amp;$A$9&amp;"31"&amp;"VME",'CON BCB'!$S:$S)/SUMIF('CON BCB'!$T:$T,$A16&amp;$A$9&amp;"31"&amp;"VME",'CON BCB'!$R:$R))</f>
        <v>6.9644529488810596</v>
      </c>
      <c r="K16" s="57">
        <f>SUMIF('CON BCB'!$T:$T,$A16&amp;$A$9&amp;"32"&amp;"CME",'CON BCB'!$R:$R)+SUMIF('CON BCB'!$T:$T,$A16&amp;$A$9&amp;"33"&amp;"CME",'CON BCB'!$R:$R)</f>
        <v>0</v>
      </c>
      <c r="L16" s="56">
        <f>IF(K16=0,0,(SUMIF('CON BCB'!$T:$T,$A16&amp;$A$9&amp;"32"&amp;"CME",'CON BCB'!$S:$S)+SUMIF('CON BCB'!$T:$T,$A16&amp;$A$9&amp;"33"&amp;"CME",'CON BCB'!$S:$S))/(SUMIF('CON BCB'!$T:$T,$A16&amp;$A$9&amp;"32"&amp;"CME",'CON BCB'!$R:$R)+SUMIF('CON BCB'!$T:$T,$A16&amp;$A$9&amp;"33"&amp;"CME",'CON BCB'!$R:$R)))</f>
        <v>0</v>
      </c>
      <c r="M16" s="57">
        <f>SUMIF('CON BCB'!$T:$T,$A16&amp;$A$9&amp;"32"&amp;"VME",'CON BCB'!$R:$R)+SUMIF('CON BCB'!$T:$T,$A16&amp;$A$9&amp;"33"&amp;"VME",'CON BCB'!$R:$R)</f>
        <v>1500000</v>
      </c>
      <c r="N16" s="58">
        <f>IF(M16=0,0,(SUMIF('CON BCB'!$T:$T,$A16&amp;$A$9&amp;"32"&amp;"VME",'CON BCB'!$S:$S)+SUMIF('CON BCB'!$T:$T,$A16&amp;$A$9&amp;"33"&amp;"VME",'CON BCB'!$S:$S))/(SUMIF('CON BCB'!$T:$T,$A16&amp;$A$9&amp;"32"&amp;"VME",'CON BCB'!$R:$R)+SUMIF('CON BCB'!$T:$T,$A16&amp;$A$9&amp;"33"&amp;"VME",'CON BCB'!$R:$R)))</f>
        <v>6.9595000000000002</v>
      </c>
      <c r="O16" s="65">
        <f>SUMIF('CON BCB'!$W:$W,$A16&amp;$A$9&amp;"TD"&amp;"CME",'CON BCB'!$R:$R)</f>
        <v>587751.74</v>
      </c>
      <c r="P16" s="64">
        <f>IF(O16=0,0,SUMIF('CON BCB'!$W:$W,$A16&amp;$A$9&amp;"TD"&amp;"CME",'CON BCB'!$S:$S)/SUMIF('CON BCB'!$W:$W,$A16&amp;$A$9&amp;"TD"&amp;"CME",'CON BCB'!$R:$R))</f>
        <v>6.8617443074690012</v>
      </c>
      <c r="Q16" s="57">
        <f>SUMIF('CON BCB'!$W:$W,$A16&amp;$A$9&amp;"TD"&amp;"VME",'CON BCB'!$R:$R)</f>
        <v>3550986.79</v>
      </c>
      <c r="R16" s="58">
        <f>IF(Q16=0,0,SUMIF('CON BCB'!$W:$W,$A16&amp;$A$9&amp;"TD"&amp;"VME",'CON BCB'!$S:$S)/SUMIF('CON BCB'!$W:$W,$A16&amp;$A$9&amp;"TD"&amp;"VME",'CON BCB'!$R:$R))</f>
        <v>6.9627869678163474</v>
      </c>
    </row>
    <row r="17" spans="1:19" x14ac:dyDescent="0.2">
      <c r="A17" s="62">
        <v>1007</v>
      </c>
      <c r="B17" s="63" t="s">
        <v>149</v>
      </c>
      <c r="C17" s="134">
        <f>SUMIF('CON BCB'!$T:$T,$A17&amp;$A$9&amp;"30"&amp;"CME",'CON BCB'!$R:$R)</f>
        <v>215.81</v>
      </c>
      <c r="D17" s="135">
        <f>IF(C17=0,0,SUMIF('CON BCB'!$T:$T,$A17&amp;$A$9&amp;"30"&amp;"CME",'CON BCB'!$S:$S)/SUMIF('CON BCB'!$T:$T,$A17&amp;$A$9&amp;"30"&amp;"CME",'CON BCB'!$R:$R))</f>
        <v>6.85</v>
      </c>
      <c r="E17" s="136">
        <f>SUMIF('CON BCB'!$T:$T,$A17&amp;$A$9&amp;"30"&amp;"VME",'CON BCB'!$R:$R)</f>
        <v>22025.45</v>
      </c>
      <c r="F17" s="137">
        <f>IF(E17=0,0,SUMIF('CON BCB'!$T:$T,$A17&amp;$A$9&amp;"30"&amp;"VME",'CON BCB'!$S:$S)/SUMIF('CON BCB'!$T:$T,$A17&amp;$A$9&amp;"30"&amp;"VME",'CON BCB'!$R:$R))</f>
        <v>6.9700000000000006</v>
      </c>
      <c r="G17" s="57">
        <f>SUMIF('CON BCB'!$T:$T,$A17&amp;$A$9&amp;"31"&amp;"CME",'CON BCB'!$R:$R)</f>
        <v>162.63999999999999</v>
      </c>
      <c r="H17" s="56">
        <f>IF(G17=0,0,SUMIF('CON BCB'!$T:$T,$A17&amp;$A$9&amp;"31"&amp;"CME",'CON BCB'!$S:$S)/SUMIF('CON BCB'!$T:$T,$A17&amp;$A$9&amp;"31"&amp;"CME",'CON BCB'!$R:$R))</f>
        <v>6.96</v>
      </c>
      <c r="I17" s="57">
        <f>SUMIF('CON BCB'!$T:$T,$A17&amp;$A$9&amp;"31"&amp;"VME",'CON BCB'!$R:$R)</f>
        <v>0</v>
      </c>
      <c r="J17" s="111">
        <f>IF(I17=0,0,SUMIF('CON BCB'!$T:$T,$A17&amp;$A$9&amp;"31"&amp;"VME",'CON BCB'!$S:$S)/SUMIF('CON BCB'!$T:$T,$A17&amp;$A$9&amp;"31"&amp;"VME",'CON BCB'!$R:$R))</f>
        <v>0</v>
      </c>
      <c r="K17" s="57">
        <f>SUMIF('CON BCB'!$T:$T,$A17&amp;$A$9&amp;"32"&amp;"CME",'CON BCB'!$R:$R)+SUMIF('CON BCB'!$T:$T,$A17&amp;$A$9&amp;"33"&amp;"CME",'CON BCB'!$R:$R)</f>
        <v>0</v>
      </c>
      <c r="L17" s="56">
        <f>IF(K17=0,0,(SUMIF('CON BCB'!$T:$T,$A17&amp;$A$9&amp;"32"&amp;"CME",'CON BCB'!$S:$S)+SUMIF('CON BCB'!$T:$T,$A17&amp;$A$9&amp;"33"&amp;"CME",'CON BCB'!$S:$S))/(SUMIF('CON BCB'!$T:$T,$A17&amp;$A$9&amp;"32"&amp;"CME",'CON BCB'!$R:$R)+SUMIF('CON BCB'!$T:$T,$A17&amp;$A$9&amp;"33"&amp;"CME",'CON BCB'!$R:$R)))</f>
        <v>0</v>
      </c>
      <c r="M17" s="57">
        <f>SUMIF('CON BCB'!$T:$T,$A17&amp;$A$9&amp;"32"&amp;"VME",'CON BCB'!$R:$R)+SUMIF('CON BCB'!$T:$T,$A17&amp;$A$9&amp;"33"&amp;"VME",'CON BCB'!$R:$R)</f>
        <v>0</v>
      </c>
      <c r="N17" s="58">
        <f>IF(M17=0,0,(SUMIF('CON BCB'!$T:$T,$A17&amp;$A$9&amp;"32"&amp;"VME",'CON BCB'!$S:$S)+SUMIF('CON BCB'!$T:$T,$A17&amp;$A$9&amp;"33"&amp;"VME",'CON BCB'!$S:$S))/(SUMIF('CON BCB'!$T:$T,$A17&amp;$A$9&amp;"32"&amp;"VME",'CON BCB'!$R:$R)+SUMIF('CON BCB'!$T:$T,$A17&amp;$A$9&amp;"33"&amp;"VME",'CON BCB'!$R:$R)))</f>
        <v>0</v>
      </c>
      <c r="O17" s="65">
        <f>SUMIF('CON BCB'!$W:$W,$A17&amp;$A$9&amp;"TD"&amp;"CME",'CON BCB'!$R:$R)</f>
        <v>378.45</v>
      </c>
      <c r="P17" s="64">
        <f>IF(O17=0,0,SUMIF('CON BCB'!$W:$W,$A17&amp;$A$9&amp;"TD"&amp;"CME",'CON BCB'!$S:$S)/SUMIF('CON BCB'!$W:$W,$A17&amp;$A$9&amp;"TD"&amp;"CME",'CON BCB'!$R:$R))</f>
        <v>6.8972728233584357</v>
      </c>
      <c r="Q17" s="57">
        <f>SUMIF('CON BCB'!$W:$W,$A17&amp;$A$9&amp;"TD"&amp;"VME",'CON BCB'!$R:$R)</f>
        <v>22025.45</v>
      </c>
      <c r="R17" s="58">
        <f>IF(Q17=0,0,SUMIF('CON BCB'!$W:$W,$A17&amp;$A$9&amp;"TD"&amp;"VME",'CON BCB'!$S:$S)/SUMIF('CON BCB'!$W:$W,$A17&amp;$A$9&amp;"TD"&amp;"VME",'CON BCB'!$R:$R))</f>
        <v>6.9700000000000006</v>
      </c>
      <c r="S17" s="36"/>
    </row>
    <row r="18" spans="1:19" x14ac:dyDescent="0.2">
      <c r="A18" s="62">
        <v>1008</v>
      </c>
      <c r="B18" s="63" t="s">
        <v>14</v>
      </c>
      <c r="C18" s="134">
        <f>SUMIF('CON BCB'!$T:$T,$A18&amp;$A$9&amp;"30"&amp;"CME",'CON BCB'!$R:$R)</f>
        <v>196.35999999999999</v>
      </c>
      <c r="D18" s="135">
        <f>IF(C18=0,0,SUMIF('CON BCB'!$T:$T,$A18&amp;$A$9&amp;"30"&amp;"CME",'CON BCB'!$S:$S)/SUMIF('CON BCB'!$T:$T,$A18&amp;$A$9&amp;"30"&amp;"CME",'CON BCB'!$R:$R))</f>
        <v>6.85</v>
      </c>
      <c r="E18" s="136">
        <f>SUMIF('CON BCB'!$T:$T,$A18&amp;$A$9&amp;"30"&amp;"VME",'CON BCB'!$R:$R)</f>
        <v>5901.69</v>
      </c>
      <c r="F18" s="137">
        <f>IF(E18=0,0,SUMIF('CON BCB'!$T:$T,$A18&amp;$A$9&amp;"30"&amp;"VME",'CON BCB'!$S:$S)/SUMIF('CON BCB'!$T:$T,$A18&amp;$A$9&amp;"30"&amp;"VME",'CON BCB'!$R:$R))</f>
        <v>6.9700000000000006</v>
      </c>
      <c r="G18" s="57">
        <f>SUMIF('CON BCB'!$T:$T,$A18&amp;$A$9&amp;"31"&amp;"CME",'CON BCB'!$R:$R)</f>
        <v>0</v>
      </c>
      <c r="H18" s="56">
        <f>IF(G18=0,0,SUMIF('CON BCB'!$T:$T,$A18&amp;$A$9&amp;"31"&amp;"CME",'CON BCB'!$S:$S)/SUMIF('CON BCB'!$T:$T,$A18&amp;$A$9&amp;"31"&amp;"CME",'CON BCB'!$R:$R))</f>
        <v>0</v>
      </c>
      <c r="I18" s="57">
        <f>SUMIF('CON BCB'!$T:$T,$A18&amp;$A$9&amp;"31"&amp;"VME",'CON BCB'!$R:$R)</f>
        <v>7571.34</v>
      </c>
      <c r="J18" s="111">
        <f>IF(I18=0,0,SUMIF('CON BCB'!$T:$T,$A18&amp;$A$9&amp;"31"&amp;"VME",'CON BCB'!$S:$S)/SUMIF('CON BCB'!$T:$T,$A18&amp;$A$9&amp;"31"&amp;"VME",'CON BCB'!$R:$R))</f>
        <v>6.96</v>
      </c>
      <c r="K18" s="57">
        <f>SUMIF('CON BCB'!$T:$T,$A18&amp;$A$9&amp;"32"&amp;"CME",'CON BCB'!$R:$R)+SUMIF('CON BCB'!$T:$T,$A18&amp;$A$9&amp;"33"&amp;"CME",'CON BCB'!$R:$R)</f>
        <v>0</v>
      </c>
      <c r="L18" s="56">
        <f>IF(K18=0,0,(SUMIF('CON BCB'!$T:$T,$A18&amp;$A$9&amp;"32"&amp;"CME",'CON BCB'!$S:$S)+SUMIF('CON BCB'!$T:$T,$A18&amp;$A$9&amp;"33"&amp;"CME",'CON BCB'!$S:$S))/(SUMIF('CON BCB'!$T:$T,$A18&amp;$A$9&amp;"32"&amp;"CME",'CON BCB'!$R:$R)+SUMIF('CON BCB'!$T:$T,$A18&amp;$A$9&amp;"33"&amp;"CME",'CON BCB'!$R:$R)))</f>
        <v>0</v>
      </c>
      <c r="M18" s="57">
        <f>SUMIF('CON BCB'!$T:$T,$A18&amp;$A$9&amp;"32"&amp;"VME",'CON BCB'!$R:$R)+SUMIF('CON BCB'!$T:$T,$A18&amp;$A$9&amp;"33"&amp;"VME",'CON BCB'!$R:$R)</f>
        <v>0</v>
      </c>
      <c r="N18" s="58">
        <f>IF(M18=0,0,(SUMIF('CON BCB'!$T:$T,$A18&amp;$A$9&amp;"32"&amp;"VME",'CON BCB'!$S:$S)+SUMIF('CON BCB'!$T:$T,$A18&amp;$A$9&amp;"33"&amp;"VME",'CON BCB'!$S:$S))/(SUMIF('CON BCB'!$T:$T,$A18&amp;$A$9&amp;"32"&amp;"VME",'CON BCB'!$R:$R)+SUMIF('CON BCB'!$T:$T,$A18&amp;$A$9&amp;"33"&amp;"VME",'CON BCB'!$R:$R)))</f>
        <v>0</v>
      </c>
      <c r="O18" s="65">
        <f>SUMIF('CON BCB'!$W:$W,$A18&amp;$A$9&amp;"TD"&amp;"CME",'CON BCB'!$R:$R)</f>
        <v>196.35999999999999</v>
      </c>
      <c r="P18" s="64">
        <f>IF(O18=0,0,SUMIF('CON BCB'!$W:$W,$A18&amp;$A$9&amp;"TD"&amp;"CME",'CON BCB'!$S:$S)/SUMIF('CON BCB'!$W:$W,$A18&amp;$A$9&amp;"TD"&amp;"CME",'CON BCB'!$R:$R))</f>
        <v>6.85</v>
      </c>
      <c r="Q18" s="57">
        <f>SUMIF('CON BCB'!$W:$W,$A18&amp;$A$9&amp;"TD"&amp;"VME",'CON BCB'!$R:$R)</f>
        <v>13473.029999999999</v>
      </c>
      <c r="R18" s="58">
        <f>IF(Q18=0,0,SUMIF('CON BCB'!$W:$W,$A18&amp;$A$9&amp;"TD"&amp;"VME",'CON BCB'!$S:$S)/SUMIF('CON BCB'!$W:$W,$A18&amp;$A$9&amp;"TD"&amp;"VME",'CON BCB'!$R:$R))</f>
        <v>6.9643803732345297</v>
      </c>
    </row>
    <row r="19" spans="1:19" x14ac:dyDescent="0.2">
      <c r="A19" s="62">
        <v>1009</v>
      </c>
      <c r="B19" s="63" t="s">
        <v>99</v>
      </c>
      <c r="C19" s="134">
        <f>SUMIF('CON BCB'!$T:$T,$A19&amp;$A$9&amp;"30"&amp;"CME",'CON BCB'!$R:$R)</f>
        <v>1400797.8599999999</v>
      </c>
      <c r="D19" s="135">
        <f>IF(C19=0,0,SUMIF('CON BCB'!$T:$T,$A19&amp;$A$9&amp;"30"&amp;"CME",'CON BCB'!$S:$S)/SUMIF('CON BCB'!$T:$T,$A19&amp;$A$9&amp;"30"&amp;"CME",'CON BCB'!$R:$R))</f>
        <v>6.8503615520943182</v>
      </c>
      <c r="E19" s="136">
        <f>SUMIF('CON BCB'!$T:$T,$A19&amp;$A$9&amp;"30"&amp;"VME",'CON BCB'!$R:$R)</f>
        <v>762528.67999999993</v>
      </c>
      <c r="F19" s="137">
        <f>IF(E19=0,0,SUMIF('CON BCB'!$T:$T,$A19&amp;$A$9&amp;"30"&amp;"VME",'CON BCB'!$S:$S)/SUMIF('CON BCB'!$T:$T,$A19&amp;$A$9&amp;"30"&amp;"VME",'CON BCB'!$R:$R))</f>
        <v>6.9556781493648199</v>
      </c>
      <c r="G19" s="57">
        <f>SUMIF('CON BCB'!$T:$T,$A19&amp;$A$9&amp;"31"&amp;"CME",'CON BCB'!$R:$R)</f>
        <v>1626618.28</v>
      </c>
      <c r="H19" s="56">
        <f>IF(G19=0,0,SUMIF('CON BCB'!$T:$T,$A19&amp;$A$9&amp;"31"&amp;"CME",'CON BCB'!$S:$S)/SUMIF('CON BCB'!$T:$T,$A19&amp;$A$9&amp;"31"&amp;"CME",'CON BCB'!$R:$R))</f>
        <v>6.945869747295597</v>
      </c>
      <c r="I19" s="57">
        <f>SUMIF('CON BCB'!$T:$T,$A19&amp;$A$9&amp;"31"&amp;"VME",'CON BCB'!$R:$R)</f>
        <v>2252249.6599999997</v>
      </c>
      <c r="J19" s="111">
        <f>IF(I19=0,0,SUMIF('CON BCB'!$T:$T,$A19&amp;$A$9&amp;"31"&amp;"VME",'CON BCB'!$S:$S)/SUMIF('CON BCB'!$T:$T,$A19&amp;$A$9&amp;"31"&amp;"VME",'CON BCB'!$R:$R))</f>
        <v>6.9635274956995721</v>
      </c>
      <c r="K19" s="57">
        <f>SUMIF('CON BCB'!$T:$T,$A19&amp;$A$9&amp;"32"&amp;"CME",'CON BCB'!$R:$R)+SUMIF('CON BCB'!$T:$T,$A19&amp;$A$9&amp;"33"&amp;"CME",'CON BCB'!$R:$R)</f>
        <v>1000000</v>
      </c>
      <c r="L19" s="56">
        <f>IF(K19=0,0,(SUMIF('CON BCB'!$T:$T,$A19&amp;$A$9&amp;"32"&amp;"CME",'CON BCB'!$S:$S)+SUMIF('CON BCB'!$T:$T,$A19&amp;$A$9&amp;"33"&amp;"CME",'CON BCB'!$S:$S))/(SUMIF('CON BCB'!$T:$T,$A19&amp;$A$9&amp;"32"&amp;"CME",'CON BCB'!$R:$R)+SUMIF('CON BCB'!$T:$T,$A19&amp;$A$9&amp;"33"&amp;"CME",'CON BCB'!$R:$R)))</f>
        <v>6.9595000000000002</v>
      </c>
      <c r="M19" s="57">
        <f>SUMIF('CON BCB'!$T:$T,$A19&amp;$A$9&amp;"32"&amp;"VME",'CON BCB'!$R:$R)+SUMIF('CON BCB'!$T:$T,$A19&amp;$A$9&amp;"33"&amp;"VME",'CON BCB'!$R:$R)</f>
        <v>0</v>
      </c>
      <c r="N19" s="58">
        <f>IF(M19=0,0,(SUMIF('CON BCB'!$T:$T,$A19&amp;$A$9&amp;"32"&amp;"VME",'CON BCB'!$S:$S)+SUMIF('CON BCB'!$T:$T,$A19&amp;$A$9&amp;"33"&amp;"VME",'CON BCB'!$S:$S))/(SUMIF('CON BCB'!$T:$T,$A19&amp;$A$9&amp;"32"&amp;"VME",'CON BCB'!$R:$R)+SUMIF('CON BCB'!$T:$T,$A19&amp;$A$9&amp;"33"&amp;"VME",'CON BCB'!$R:$R)))</f>
        <v>0</v>
      </c>
      <c r="O19" s="65">
        <f>SUMIF('CON BCB'!$W:$W,$A19&amp;$A$9&amp;"TD"&amp;"CME",'CON BCB'!$R:$R)</f>
        <v>4027416.1399999997</v>
      </c>
      <c r="P19" s="64">
        <f>IF(O19=0,0,SUMIF('CON BCB'!$W:$W,$A19&amp;$A$9&amp;"TD"&amp;"CME",'CON BCB'!$S:$S)/SUMIF('CON BCB'!$W:$W,$A19&amp;$A$9&amp;"TD"&amp;"CME",'CON BCB'!$R:$R))</f>
        <v>6.9160348808280849</v>
      </c>
      <c r="Q19" s="57">
        <f>SUMIF('CON BCB'!$W:$W,$A19&amp;$A$9&amp;"TD"&amp;"VME",'CON BCB'!$R:$R)</f>
        <v>3014778.3399999985</v>
      </c>
      <c r="R19" s="58">
        <f>IF(Q19=0,0,SUMIF('CON BCB'!$W:$W,$A19&amp;$A$9&amp;"TD"&amp;"VME",'CON BCB'!$S:$S)/SUMIF('CON BCB'!$W:$W,$A19&amp;$A$9&amp;"TD"&amp;"VME",'CON BCB'!$R:$R))</f>
        <v>6.9615421584626382</v>
      </c>
    </row>
    <row r="20" spans="1:19" ht="14.25" hidden="1" x14ac:dyDescent="0.2">
      <c r="A20" s="62">
        <v>1010</v>
      </c>
      <c r="B20" s="63" t="s">
        <v>153</v>
      </c>
      <c r="C20" s="134">
        <f>SUMIF('CON BCB'!$T:$T,$A20&amp;$A$9&amp;"30"&amp;"CME",'CON BCB'!$R:$R)</f>
        <v>0</v>
      </c>
      <c r="D20" s="135">
        <f>IF(C20=0,0,SUMIF('CON BCB'!$T:$T,$A20&amp;$A$9&amp;"30"&amp;"CME",'CON BCB'!$S:$S)/SUMIF('CON BCB'!$T:$T,$A20&amp;$A$9&amp;"30"&amp;"CME",'CON BCB'!$R:$R))</f>
        <v>0</v>
      </c>
      <c r="E20" s="136">
        <f>SUMIF('CON BCB'!$T:$T,$A20&amp;$A$9&amp;"30"&amp;"VME",'CON BCB'!$R:$R)</f>
        <v>0</v>
      </c>
      <c r="F20" s="137">
        <f>IF(E20=0,0,SUMIF('CON BCB'!$T:$T,$A20&amp;$A$9&amp;"30"&amp;"VME",'CON BCB'!$S:$S)/SUMIF('CON BCB'!$T:$T,$A20&amp;$A$9&amp;"30"&amp;"VME",'CON BCB'!$R:$R))</f>
        <v>0</v>
      </c>
      <c r="G20" s="57">
        <f>SUMIF('CON BCB'!$T:$T,$A20&amp;$A$9&amp;"31"&amp;"CME",'CON BCB'!$R:$R)</f>
        <v>0</v>
      </c>
      <c r="H20" s="56">
        <f>IF(G20=0,0,SUMIF('CON BCB'!$T:$T,$A20&amp;$A$9&amp;"31"&amp;"CME",'CON BCB'!$S:$S)/SUMIF('CON BCB'!$T:$T,$A20&amp;$A$9&amp;"31"&amp;"CME",'CON BCB'!$R:$R))</f>
        <v>0</v>
      </c>
      <c r="I20" s="57">
        <f>SUMIF('CON BCB'!$T:$T,$A20&amp;$A$9&amp;"31"&amp;"VME",'CON BCB'!$R:$R)</f>
        <v>0</v>
      </c>
      <c r="J20" s="111">
        <f>IF(I20=0,0,SUMIF('CON BCB'!$T:$T,$A20&amp;$A$9&amp;"31"&amp;"VME",'CON BCB'!$S:$S)/SUMIF('CON BCB'!$T:$T,$A20&amp;$A$9&amp;"31"&amp;"VME",'CON BCB'!$R:$R))</f>
        <v>0</v>
      </c>
      <c r="K20" s="57">
        <f>SUMIF('CON BCB'!$T:$T,$A20&amp;$A$9&amp;"32"&amp;"CME",'CON BCB'!$R:$R)+SUMIF('CON BCB'!$T:$T,$A20&amp;$A$9&amp;"33"&amp;"CME",'CON BCB'!$R:$R)</f>
        <v>0</v>
      </c>
      <c r="L20" s="56">
        <f>IF(K20=0,0,(SUMIF('CON BCB'!$T:$T,$A20&amp;$A$9&amp;"32"&amp;"CME",'CON BCB'!$S:$S)+SUMIF('CON BCB'!$T:$T,$A20&amp;$A$9&amp;"33"&amp;"CME",'CON BCB'!$S:$S))/(SUMIF('CON BCB'!$T:$T,$A20&amp;$A$9&amp;"32"&amp;"CME",'CON BCB'!$R:$R)+SUMIF('CON BCB'!$T:$T,$A20&amp;$A$9&amp;"33"&amp;"CME",'CON BCB'!$R:$R)))</f>
        <v>0</v>
      </c>
      <c r="M20" s="146">
        <f>SUMIF('CON BCB'!$T:$T,$A20&amp;$A$9&amp;"32"&amp;"VME",'CON BCB'!$R:$R)+SUMIF('CON BCB'!$T:$T,$A20&amp;$A$9&amp;"33"&amp;"VME",'CON BCB'!$R:$R)</f>
        <v>0</v>
      </c>
      <c r="N20" s="58">
        <f>IF(M20=0,0,(SUMIF('CON BCB'!$T:$T,$A20&amp;$A$9&amp;"32"&amp;"VME",'CON BCB'!$S:$S)+SUMIF('CON BCB'!$T:$T,$A20&amp;$A$9&amp;"33"&amp;"VME",'CON BCB'!$S:$S))/(SUMIF('CON BCB'!$T:$T,$A20&amp;$A$9&amp;"32"&amp;"VME",'CON BCB'!$R:$R)+SUMIF('CON BCB'!$T:$T,$A20&amp;$A$9&amp;"33"&amp;"VME",'CON BCB'!$R:$R)))</f>
        <v>0</v>
      </c>
      <c r="O20" s="65">
        <f>SUMIF('CON BCB'!$W:$W,$A20&amp;$A$9&amp;"TD"&amp;"CME",'CON BCB'!$R:$R)</f>
        <v>0</v>
      </c>
      <c r="P20" s="64">
        <f>IF(O20=0,0,SUMIF('CON BCB'!$W:$W,$A20&amp;$A$9&amp;"TD"&amp;"CME",'CON BCB'!$S:$S)/SUMIF('CON BCB'!$W:$W,$A20&amp;$A$9&amp;"TD"&amp;"CME",'CON BCB'!$R:$R))</f>
        <v>0</v>
      </c>
      <c r="Q20" s="57">
        <f>SUMIF('CON BCB'!$W:$W,$A20&amp;$A$9&amp;"TD"&amp;"VME",'CON BCB'!$R:$R)</f>
        <v>0</v>
      </c>
      <c r="R20" s="58">
        <f>IF(Q20=0,0,SUMIF('CON BCB'!$W:$W,$A20&amp;$A$9&amp;"TD"&amp;"VME",'CON BCB'!$S:$S)/SUMIF('CON BCB'!$W:$W,$A20&amp;$A$9&amp;"TD"&amp;"VME",'CON BCB'!$R:$R))</f>
        <v>0</v>
      </c>
    </row>
    <row r="21" spans="1:19" x14ac:dyDescent="0.2">
      <c r="A21" s="62">
        <v>1014</v>
      </c>
      <c r="B21" s="63" t="s">
        <v>61</v>
      </c>
      <c r="C21" s="134">
        <f>SUMIF('CON BCB'!$T:$T,$A21&amp;$A$9&amp;"30"&amp;"CME",'CON BCB'!$R:$R)</f>
        <v>1063498.21</v>
      </c>
      <c r="D21" s="135">
        <f>IF(C21=0,0,SUMIF('CON BCB'!$T:$T,$A21&amp;$A$9&amp;"30"&amp;"CME",'CON BCB'!$S:$S)/SUMIF('CON BCB'!$T:$T,$A21&amp;$A$9&amp;"30"&amp;"CME",'CON BCB'!$R:$R))</f>
        <v>6.86</v>
      </c>
      <c r="E21" s="136">
        <f>SUMIF('CON BCB'!$T:$T,$A21&amp;$A$9&amp;"30"&amp;"VME",'CON BCB'!$R:$R)</f>
        <v>1199937.46</v>
      </c>
      <c r="F21" s="137">
        <f>IF(E21=0,0,SUMIF('CON BCB'!$T:$T,$A21&amp;$A$9&amp;"30"&amp;"VME",'CON BCB'!$S:$S)/SUMIF('CON BCB'!$T:$T,$A21&amp;$A$9&amp;"30"&amp;"VME",'CON BCB'!$R:$R))</f>
        <v>6.96</v>
      </c>
      <c r="G21" s="57">
        <f>SUMIF('CON BCB'!$T:$T,$A21&amp;$A$9&amp;"31"&amp;"CME",'CON BCB'!$R:$R)</f>
        <v>5278641.3499999996</v>
      </c>
      <c r="H21" s="56">
        <f>IF(G21=0,0,SUMIF('CON BCB'!$T:$T,$A21&amp;$A$9&amp;"31"&amp;"CME",'CON BCB'!$S:$S)/SUMIF('CON BCB'!$T:$T,$A21&amp;$A$9&amp;"31"&amp;"CME",'CON BCB'!$R:$R))</f>
        <v>6.9499980663064003</v>
      </c>
      <c r="I21" s="57">
        <f>SUMIF('CON BCB'!$T:$T,$A21&amp;$A$9&amp;"31"&amp;"VME",'CON BCB'!$R:$R)</f>
        <v>3157128.95</v>
      </c>
      <c r="J21" s="111">
        <f>IF(I21=0,0,SUMIF('CON BCB'!$T:$T,$A21&amp;$A$9&amp;"31"&amp;"VME",'CON BCB'!$S:$S)/SUMIF('CON BCB'!$T:$T,$A21&amp;$A$9&amp;"31"&amp;"VME",'CON BCB'!$R:$R))</f>
        <v>6.9580000000000002</v>
      </c>
      <c r="K21" s="57">
        <f>SUMIF('CON BCB'!$T:$T,$A21&amp;$A$9&amp;"32"&amp;"CME",'CON BCB'!$R:$R)+SUMIF('CON BCB'!$T:$T,$A21&amp;$A$9&amp;"33"&amp;"CME",'CON BCB'!$R:$R)</f>
        <v>0</v>
      </c>
      <c r="L21" s="56">
        <f>IF(K21=0,0,(SUMIF('CON BCB'!$T:$T,$A21&amp;$A$9&amp;"32"&amp;"CME",'CON BCB'!$S:$S)+SUMIF('CON BCB'!$T:$T,$A21&amp;$A$9&amp;"33"&amp;"CME",'CON BCB'!$S:$S))/(SUMIF('CON BCB'!$T:$T,$A21&amp;$A$9&amp;"32"&amp;"CME",'CON BCB'!$R:$R)+SUMIF('CON BCB'!$T:$T,$A21&amp;$A$9&amp;"33"&amp;"CME",'CON BCB'!$R:$R)))</f>
        <v>0</v>
      </c>
      <c r="M21" s="57">
        <f>SUMIF('CON BCB'!$T:$T,$A21&amp;$A$9&amp;"32"&amp;"VME",'CON BCB'!$R:$R)+SUMIF('CON BCB'!$T:$T,$A21&amp;$A$9&amp;"33"&amp;"VME",'CON BCB'!$R:$R)</f>
        <v>1100000</v>
      </c>
      <c r="N21" s="58">
        <f>IF(M21=0,0,(SUMIF('CON BCB'!$T:$T,$A21&amp;$A$9&amp;"32"&amp;"VME",'CON BCB'!$S:$S)+SUMIF('CON BCB'!$T:$T,$A21&amp;$A$9&amp;"33"&amp;"VME",'CON BCB'!$S:$S))/(SUMIF('CON BCB'!$T:$T,$A21&amp;$A$9&amp;"32"&amp;"VME",'CON BCB'!$R:$R)+SUMIF('CON BCB'!$T:$T,$A21&amp;$A$9&amp;"33"&amp;"VME",'CON BCB'!$R:$R)))</f>
        <v>6.958636363636364</v>
      </c>
      <c r="O21" s="65">
        <f>SUMIF('CON BCB'!$W:$W,$A21&amp;$A$9&amp;"TD"&amp;"CME",'CON BCB'!$R:$R)</f>
        <v>6342139.5600000005</v>
      </c>
      <c r="P21" s="64">
        <f>IF(O21=0,0,SUMIF('CON BCB'!$W:$W,$A21&amp;$A$9&amp;"TD"&amp;"CME",'CON BCB'!$S:$S)/SUMIF('CON BCB'!$W:$W,$A21&amp;$A$9&amp;"TD"&amp;"CME",'CON BCB'!$R:$R))</f>
        <v>6.9349065058771737</v>
      </c>
      <c r="Q21" s="57">
        <f>SUMIF('CON BCB'!$W:$W,$A21&amp;$A$9&amp;"TD"&amp;"VME",'CON BCB'!$R:$R)</f>
        <v>5457066.4100000001</v>
      </c>
      <c r="R21" s="58">
        <f>IF(Q21=0,0,SUMIF('CON BCB'!$W:$W,$A21&amp;$A$9&amp;"TD"&amp;"VME",'CON BCB'!$S:$S)/SUMIF('CON BCB'!$W:$W,$A21&amp;$A$9&amp;"TD"&amp;"VME",'CON BCB'!$R:$R))</f>
        <v>6.9585680478643841</v>
      </c>
    </row>
    <row r="22" spans="1:19" x14ac:dyDescent="0.2">
      <c r="A22" s="62">
        <v>1016</v>
      </c>
      <c r="B22" s="63" t="s">
        <v>62</v>
      </c>
      <c r="C22" s="134">
        <f>SUMIF('CON BCB'!$T:$T,$A22&amp;$A$9&amp;"30"&amp;"CME",'CON BCB'!$R:$R)</f>
        <v>46844.959999999999</v>
      </c>
      <c r="D22" s="135">
        <f>IF(C22=0,0,SUMIF('CON BCB'!$T:$T,$A22&amp;$A$9&amp;"30"&amp;"CME",'CON BCB'!$S:$S)/SUMIF('CON BCB'!$T:$T,$A22&amp;$A$9&amp;"30"&amp;"CME",'CON BCB'!$R:$R))</f>
        <v>6.8500000000000005</v>
      </c>
      <c r="E22" s="136">
        <f>SUMIF('CON BCB'!$T:$T,$A22&amp;$A$9&amp;"30"&amp;"VME",'CON BCB'!$R:$R)</f>
        <v>251078.62</v>
      </c>
      <c r="F22" s="137">
        <f>IF(E22=0,0,SUMIF('CON BCB'!$T:$T,$A22&amp;$A$9&amp;"30"&amp;"VME",'CON BCB'!$S:$S)/SUMIF('CON BCB'!$T:$T,$A22&amp;$A$9&amp;"30"&amp;"VME",'CON BCB'!$R:$R))</f>
        <v>6.97</v>
      </c>
      <c r="G22" s="57">
        <f>SUMIF('CON BCB'!$T:$T,$A22&amp;$A$9&amp;"31"&amp;"CME",'CON BCB'!$R:$R)</f>
        <v>220000</v>
      </c>
      <c r="H22" s="56">
        <f>IF(G22=0,0,SUMIF('CON BCB'!$T:$T,$A22&amp;$A$9&amp;"31"&amp;"CME",'CON BCB'!$S:$S)/SUMIF('CON BCB'!$T:$T,$A22&amp;$A$9&amp;"31"&amp;"CME",'CON BCB'!$R:$R))</f>
        <v>6.95</v>
      </c>
      <c r="I22" s="57">
        <f>SUMIF('CON BCB'!$T:$T,$A22&amp;$A$9&amp;"31"&amp;"VME",'CON BCB'!$R:$R)</f>
        <v>70681.37</v>
      </c>
      <c r="J22" s="111">
        <f>IF(I22=0,0,SUMIF('CON BCB'!$T:$T,$A22&amp;$A$9&amp;"31"&amp;"VME",'CON BCB'!$S:$S)/SUMIF('CON BCB'!$T:$T,$A22&amp;$A$9&amp;"31"&amp;"VME",'CON BCB'!$R:$R))</f>
        <v>6.9637408280286595</v>
      </c>
      <c r="K22" s="57">
        <f>SUMIF('CON BCB'!$T:$T,$A22&amp;$A$9&amp;"32"&amp;"CME",'CON BCB'!$R:$R)+SUMIF('CON BCB'!$T:$T,$A22&amp;$A$9&amp;"33"&amp;"CME",'CON BCB'!$R:$R)</f>
        <v>0</v>
      </c>
      <c r="L22" s="56">
        <f>IF(K22=0,0,(SUMIF('CON BCB'!$T:$T,$A22&amp;$A$9&amp;"32"&amp;"CME",'CON BCB'!$S:$S)+SUMIF('CON BCB'!$T:$T,$A22&amp;$A$9&amp;"33"&amp;"CME",'CON BCB'!$S:$S))/(SUMIF('CON BCB'!$T:$T,$A22&amp;$A$9&amp;"32"&amp;"CME",'CON BCB'!$R:$R)+SUMIF('CON BCB'!$T:$T,$A22&amp;$A$9&amp;"33"&amp;"CME",'CON BCB'!$R:$R)))</f>
        <v>0</v>
      </c>
      <c r="M22" s="57">
        <f>SUMIF('CON BCB'!$T:$T,$A22&amp;$A$9&amp;"32"&amp;"VME",'CON BCB'!$R:$R)+SUMIF('CON BCB'!$T:$T,$A22&amp;$A$9&amp;"33"&amp;"VME",'CON BCB'!$R:$R)</f>
        <v>0</v>
      </c>
      <c r="N22" s="58">
        <f>IF(M22=0,0,(SUMIF('CON BCB'!$T:$T,$A22&amp;$A$9&amp;"32"&amp;"VME",'CON BCB'!$S:$S)+SUMIF('CON BCB'!$T:$T,$A22&amp;$A$9&amp;"33"&amp;"VME",'CON BCB'!$S:$S))/(SUMIF('CON BCB'!$T:$T,$A22&amp;$A$9&amp;"32"&amp;"VME",'CON BCB'!$R:$R)+SUMIF('CON BCB'!$T:$T,$A22&amp;$A$9&amp;"33"&amp;"VME",'CON BCB'!$R:$R)))</f>
        <v>0</v>
      </c>
      <c r="O22" s="65">
        <f>SUMIF('CON BCB'!$W:$W,$A22&amp;$A$9&amp;"TD"&amp;"CME",'CON BCB'!$R:$R)</f>
        <v>266844.96000000002</v>
      </c>
      <c r="P22" s="64">
        <f>IF(O22=0,0,SUMIF('CON BCB'!$W:$W,$A22&amp;$A$9&amp;"TD"&amp;"CME",'CON BCB'!$S:$S)/SUMIF('CON BCB'!$W:$W,$A22&amp;$A$9&amp;"TD"&amp;"CME",'CON BCB'!$R:$R))</f>
        <v>6.9324448773549996</v>
      </c>
      <c r="Q22" s="57">
        <f>SUMIF('CON BCB'!$W:$W,$A22&amp;$A$9&amp;"TD"&amp;"VME",'CON BCB'!$R:$R)</f>
        <v>321759.99</v>
      </c>
      <c r="R22" s="58">
        <f>IF(Q22=0,0,SUMIF('CON BCB'!$W:$W,$A22&amp;$A$9&amp;"TD"&amp;"VME",'CON BCB'!$S:$S)/SUMIF('CON BCB'!$W:$W,$A22&amp;$A$9&amp;"TD"&amp;"VME",'CON BCB'!$R:$R))</f>
        <v>6.9686250408262378</v>
      </c>
    </row>
    <row r="23" spans="1:19" x14ac:dyDescent="0.2">
      <c r="A23" s="62">
        <v>1017</v>
      </c>
      <c r="B23" s="63" t="s">
        <v>63</v>
      </c>
      <c r="C23" s="134">
        <f>SUMIF('CON BCB'!$T:$T,$A23&amp;$A$9&amp;"30"&amp;"CME",'CON BCB'!$R:$R)</f>
        <v>39336.6</v>
      </c>
      <c r="D23" s="135">
        <f>IF(C23=0,0,SUMIF('CON BCB'!$T:$T,$A23&amp;$A$9&amp;"30"&amp;"CME",'CON BCB'!$S:$S)/SUMIF('CON BCB'!$T:$T,$A23&amp;$A$9&amp;"30"&amp;"CME",'CON BCB'!$R:$R))</f>
        <v>6.85</v>
      </c>
      <c r="E23" s="136">
        <f>SUMIF('CON BCB'!$T:$T,$A23&amp;$A$9&amp;"30"&amp;"VME",'CON BCB'!$R:$R)</f>
        <v>62755.979999999996</v>
      </c>
      <c r="F23" s="137">
        <f>IF(E23=0,0,SUMIF('CON BCB'!$T:$T,$A23&amp;$A$9&amp;"30"&amp;"VME",'CON BCB'!$S:$S)/SUMIF('CON BCB'!$T:$T,$A23&amp;$A$9&amp;"30"&amp;"VME",'CON BCB'!$R:$R))</f>
        <v>6.97</v>
      </c>
      <c r="G23" s="57">
        <f>SUMIF('CON BCB'!$T:$T,$A23&amp;$A$9&amp;"31"&amp;"CME",'CON BCB'!$R:$R)</f>
        <v>0</v>
      </c>
      <c r="H23" s="56">
        <f>IF(G23=0,0,SUMIF('CON BCB'!$T:$T,$A23&amp;$A$9&amp;"31"&amp;"CME",'CON BCB'!$S:$S)/SUMIF('CON BCB'!$T:$T,$A23&amp;$A$9&amp;"31"&amp;"CME",'CON BCB'!$R:$R))</f>
        <v>0</v>
      </c>
      <c r="I23" s="57">
        <f>SUMIF('CON BCB'!$T:$T,$A23&amp;$A$9&amp;"31"&amp;"VME",'CON BCB'!$R:$R)</f>
        <v>0</v>
      </c>
      <c r="J23" s="111">
        <f>IF(I23=0,0,SUMIF('CON BCB'!$T:$T,$A23&amp;$A$9&amp;"31"&amp;"VME",'CON BCB'!$S:$S)/SUMIF('CON BCB'!$T:$T,$A23&amp;$A$9&amp;"31"&amp;"VME",'CON BCB'!$R:$R))</f>
        <v>0</v>
      </c>
      <c r="K23" s="57">
        <f>SUMIF('CON BCB'!$T:$T,$A23&amp;$A$9&amp;"32"&amp;"CME",'CON BCB'!$R:$R)+SUMIF('CON BCB'!$T:$T,$A23&amp;$A$9&amp;"33"&amp;"CME",'CON BCB'!$R:$R)</f>
        <v>1500000</v>
      </c>
      <c r="L23" s="56">
        <f>IF(K23=0,0,(SUMIF('CON BCB'!$T:$T,$A23&amp;$A$9&amp;"32"&amp;"CME",'CON BCB'!$S:$S)+SUMIF('CON BCB'!$T:$T,$A23&amp;$A$9&amp;"33"&amp;"CME",'CON BCB'!$S:$S))/(SUMIF('CON BCB'!$T:$T,$A23&amp;$A$9&amp;"32"&amp;"CME",'CON BCB'!$R:$R)+SUMIF('CON BCB'!$T:$T,$A23&amp;$A$9&amp;"33"&amp;"CME",'CON BCB'!$R:$R)))</f>
        <v>6.9595000000000002</v>
      </c>
      <c r="M23" s="57">
        <f>SUMIF('CON BCB'!$T:$T,$A23&amp;$A$9&amp;"32"&amp;"VME",'CON BCB'!$R:$R)+SUMIF('CON BCB'!$T:$T,$A23&amp;$A$9&amp;"33"&amp;"VME",'CON BCB'!$R:$R)</f>
        <v>0</v>
      </c>
      <c r="N23" s="58">
        <f>IF(M23=0,0,(SUMIF('CON BCB'!$T:$T,$A23&amp;$A$9&amp;"32"&amp;"VME",'CON BCB'!$S:$S)+SUMIF('CON BCB'!$T:$T,$A23&amp;$A$9&amp;"33"&amp;"VME",'CON BCB'!$S:$S))/(SUMIF('CON BCB'!$T:$T,$A23&amp;$A$9&amp;"32"&amp;"VME",'CON BCB'!$R:$R)+SUMIF('CON BCB'!$T:$T,$A23&amp;$A$9&amp;"33"&amp;"VME",'CON BCB'!$R:$R)))</f>
        <v>0</v>
      </c>
      <c r="O23" s="65">
        <f>SUMIF('CON BCB'!$W:$W,$A23&amp;$A$9&amp;"TD"&amp;"CME",'CON BCB'!$R:$R)</f>
        <v>1539336.5999999999</v>
      </c>
      <c r="P23" s="64">
        <f>IF(O23=0,0,SUMIF('CON BCB'!$W:$W,$A23&amp;$A$9&amp;"TD"&amp;"CME",'CON BCB'!$S:$S)/SUMIF('CON BCB'!$W:$W,$A23&amp;$A$9&amp;"TD"&amp;"CME",'CON BCB'!$R:$R))</f>
        <v>6.9567018090780159</v>
      </c>
      <c r="Q23" s="57">
        <f>SUMIF('CON BCB'!$W:$W,$A23&amp;$A$9&amp;"TD"&amp;"VME",'CON BCB'!$R:$R)</f>
        <v>62755.979999999996</v>
      </c>
      <c r="R23" s="58">
        <f>IF(Q23=0,0,SUMIF('CON BCB'!$W:$W,$A23&amp;$A$9&amp;"TD"&amp;"VME",'CON BCB'!$S:$S)/SUMIF('CON BCB'!$W:$W,$A23&amp;$A$9&amp;"TD"&amp;"VME",'CON BCB'!$R:$R))</f>
        <v>6.97</v>
      </c>
    </row>
    <row r="24" spans="1:19" x14ac:dyDescent="0.2">
      <c r="A24" s="62">
        <v>1018</v>
      </c>
      <c r="B24" s="63" t="s">
        <v>64</v>
      </c>
      <c r="C24" s="134">
        <f>SUMIF('CON BCB'!$T:$T,$A24&amp;$A$9&amp;"30"&amp;"CME",'CON BCB'!$R:$R)</f>
        <v>82134.549999999988</v>
      </c>
      <c r="D24" s="135">
        <f>IF(C24=0,0,SUMIF('CON BCB'!$T:$T,$A24&amp;$A$9&amp;"30"&amp;"CME",'CON BCB'!$S:$S)/SUMIF('CON BCB'!$T:$T,$A24&amp;$A$9&amp;"30"&amp;"CME",'CON BCB'!$R:$R))</f>
        <v>6.8500000000000005</v>
      </c>
      <c r="E24" s="136">
        <f>SUMIF('CON BCB'!$T:$T,$A24&amp;$A$9&amp;"30"&amp;"VME",'CON BCB'!$R:$R)</f>
        <v>30979.38</v>
      </c>
      <c r="F24" s="137">
        <f>IF(E24=0,0,SUMIF('CON BCB'!$T:$T,$A24&amp;$A$9&amp;"30"&amp;"VME",'CON BCB'!$S:$S)/SUMIF('CON BCB'!$T:$T,$A24&amp;$A$9&amp;"30"&amp;"VME",'CON BCB'!$R:$R))</f>
        <v>6.9700000000000006</v>
      </c>
      <c r="G24" s="57">
        <f>SUMIF('CON BCB'!$T:$T,$A24&amp;$A$9&amp;"31"&amp;"CME",'CON BCB'!$R:$R)</f>
        <v>160750</v>
      </c>
      <c r="H24" s="56">
        <f>IF(G24=0,0,SUMIF('CON BCB'!$T:$T,$A24&amp;$A$9&amp;"31"&amp;"CME",'CON BCB'!$S:$S)/SUMIF('CON BCB'!$T:$T,$A24&amp;$A$9&amp;"31"&amp;"CME",'CON BCB'!$R:$R))</f>
        <v>6.9401275272161742</v>
      </c>
      <c r="I24" s="57">
        <f>SUMIF('CON BCB'!$T:$T,$A24&amp;$A$9&amp;"31"&amp;"VME",'CON BCB'!$R:$R)</f>
        <v>21205</v>
      </c>
      <c r="J24" s="111">
        <f>IF(I24=0,0,SUMIF('CON BCB'!$T:$T,$A24&amp;$A$9&amp;"31"&amp;"VME",'CON BCB'!$S:$S)/SUMIF('CON BCB'!$T:$T,$A24&amp;$A$9&amp;"31"&amp;"VME",'CON BCB'!$R:$R))</f>
        <v>6.9630181560952602</v>
      </c>
      <c r="K24" s="57">
        <f>SUMIF('CON BCB'!$T:$T,$A24&amp;$A$9&amp;"32"&amp;"CME",'CON BCB'!$R:$R)+SUMIF('CON BCB'!$T:$T,$A24&amp;$A$9&amp;"33"&amp;"CME",'CON BCB'!$R:$R)</f>
        <v>0</v>
      </c>
      <c r="L24" s="56">
        <f>IF(K24=0,0,(SUMIF('CON BCB'!$T:$T,$A24&amp;$A$9&amp;"32"&amp;"CME",'CON BCB'!$S:$S)+SUMIF('CON BCB'!$T:$T,$A24&amp;$A$9&amp;"33"&amp;"CME",'CON BCB'!$S:$S))/(SUMIF('CON BCB'!$T:$T,$A24&amp;$A$9&amp;"32"&amp;"CME",'CON BCB'!$R:$R)+SUMIF('CON BCB'!$T:$T,$A24&amp;$A$9&amp;"33"&amp;"CME",'CON BCB'!$R:$R)))</f>
        <v>0</v>
      </c>
      <c r="M24" s="57">
        <f>SUMIF('CON BCB'!$T:$T,$A24&amp;$A$9&amp;"32"&amp;"VME",'CON BCB'!$R:$R)+SUMIF('CON BCB'!$T:$T,$A24&amp;$A$9&amp;"33"&amp;"VME",'CON BCB'!$R:$R)</f>
        <v>1000000</v>
      </c>
      <c r="N24" s="58">
        <f>IF(M24=0,0,(SUMIF('CON BCB'!$T:$T,$A24&amp;$A$9&amp;"32"&amp;"VME",'CON BCB'!$S:$S)+SUMIF('CON BCB'!$T:$T,$A24&amp;$A$9&amp;"33"&amp;"VME",'CON BCB'!$S:$S))/(SUMIF('CON BCB'!$T:$T,$A24&amp;$A$9&amp;"32"&amp;"VME",'CON BCB'!$R:$R)+SUMIF('CON BCB'!$T:$T,$A24&amp;$A$9&amp;"33"&amp;"VME",'CON BCB'!$R:$R)))</f>
        <v>6.9595000000000002</v>
      </c>
      <c r="O24" s="65">
        <f>SUMIF('CON BCB'!$W:$W,$A24&amp;$A$9&amp;"TD"&amp;"CME",'CON BCB'!$R:$R)</f>
        <v>242884.55</v>
      </c>
      <c r="P24" s="64">
        <f>IF(O24=0,0,SUMIF('CON BCB'!$W:$W,$A24&amp;$A$9&amp;"TD"&amp;"CME",'CON BCB'!$S:$S)/SUMIF('CON BCB'!$W:$W,$A24&amp;$A$9&amp;"TD"&amp;"CME",'CON BCB'!$R:$R))</f>
        <v>6.9096497389397555</v>
      </c>
      <c r="Q24" s="57">
        <f>SUMIF('CON BCB'!$W:$W,$A24&amp;$A$9&amp;"TD"&amp;"VME",'CON BCB'!$R:$R)</f>
        <v>1052184.3799999999</v>
      </c>
      <c r="R24" s="58">
        <f>IF(Q24=0,0,SUMIF('CON BCB'!$W:$W,$A24&amp;$A$9&amp;"TD"&amp;"VME",'CON BCB'!$S:$S)/SUMIF('CON BCB'!$W:$W,$A24&amp;$A$9&amp;"TD"&amp;"VME",'CON BCB'!$R:$R))</f>
        <v>6.9598800531519025</v>
      </c>
    </row>
    <row r="25" spans="1:19" x14ac:dyDescent="0.2">
      <c r="A25" s="66">
        <v>1032</v>
      </c>
      <c r="B25" s="71" t="s">
        <v>65</v>
      </c>
      <c r="C25" s="173">
        <f>SUMIF('CON BCB'!$T:$T,$A25&amp;$A$9&amp;"30"&amp;"CME",'CON BCB'!$R:$R)</f>
        <v>163434.47</v>
      </c>
      <c r="D25" s="172">
        <f>IF(C25=0,0,SUMIF('CON BCB'!$T:$T,$A25&amp;$A$9&amp;"30"&amp;"CME",'CON BCB'!$S:$S)/SUMIF('CON BCB'!$T:$T,$A25&amp;$A$9&amp;"30"&amp;"CME",'CON BCB'!$R:$R))</f>
        <v>6.8499999999999988</v>
      </c>
      <c r="E25" s="174">
        <f>SUMIF('CON BCB'!$T:$T,$A25&amp;$A$9&amp;"30"&amp;"VME",'CON BCB'!$R:$R)</f>
        <v>155901.18000000002</v>
      </c>
      <c r="F25" s="175">
        <f>IF(E25=0,0,SUMIF('CON BCB'!$T:$T,$A25&amp;$A$9&amp;"30"&amp;"VME",'CON BCB'!$S:$S)/SUMIF('CON BCB'!$T:$T,$A25&amp;$A$9&amp;"30"&amp;"VME",'CON BCB'!$R:$R))</f>
        <v>6.9699999999999962</v>
      </c>
      <c r="G25" s="57">
        <f>SUMIF('CON BCB'!$T:$T,$A25&amp;$A$9&amp;"31"&amp;"CME",'CON BCB'!$R:$R)</f>
        <v>0</v>
      </c>
      <c r="H25" s="56">
        <f>IF(G25=0,0,SUMIF('CON BCB'!$T:$T,$A25&amp;$A$9&amp;"31"&amp;"CME",'CON BCB'!$S:$S)/SUMIF('CON BCB'!$T:$T,$A25&amp;$A$9&amp;"31"&amp;"CME",'CON BCB'!$R:$R))</f>
        <v>0</v>
      </c>
      <c r="I25" s="57">
        <f>SUMIF('CON BCB'!$T:$T,$A25&amp;$A$9&amp;"31"&amp;"VME",'CON BCB'!$R:$R)</f>
        <v>0</v>
      </c>
      <c r="J25" s="111">
        <f>IF(I25=0,0,SUMIF('CON BCB'!$T:$T,$A25&amp;$A$9&amp;"31"&amp;"VME",'CON BCB'!$S:$S)/SUMIF('CON BCB'!$T:$T,$A25&amp;$A$9&amp;"31"&amp;"VME",'CON BCB'!$R:$R))</f>
        <v>0</v>
      </c>
      <c r="K25" s="57">
        <f>SUMIF('CON BCB'!$T:$T,$A25&amp;$A$9&amp;"32"&amp;"CME",'CON BCB'!$R:$R)+SUMIF('CON BCB'!$T:$T,$A25&amp;$A$9&amp;"33"&amp;"CME",'CON BCB'!$R:$R)</f>
        <v>0</v>
      </c>
      <c r="L25" s="56">
        <f>IF(K25=0,0,(SUMIF('CON BCB'!$T:$T,$A25&amp;$A$9&amp;"32"&amp;"CME",'CON BCB'!$S:$S)+SUMIF('CON BCB'!$T:$T,$A25&amp;$A$9&amp;"33"&amp;"CME",'CON BCB'!$S:$S))/(SUMIF('CON BCB'!$T:$T,$A25&amp;$A$9&amp;"32"&amp;"CME",'CON BCB'!$R:$R)+SUMIF('CON BCB'!$T:$T,$A25&amp;$A$9&amp;"33"&amp;"CME",'CON BCB'!$R:$R)))</f>
        <v>0</v>
      </c>
      <c r="M25" s="57">
        <f>SUMIF('CON BCB'!$T:$T,$A25&amp;$A$9&amp;"32"&amp;"VME",'CON BCB'!$R:$R)+SUMIF('CON BCB'!$T:$T,$A25&amp;$A$9&amp;"33"&amp;"VME",'CON BCB'!$R:$R)</f>
        <v>0</v>
      </c>
      <c r="N25" s="58">
        <f>IF(M25=0,0,(SUMIF('CON BCB'!$T:$T,$A25&amp;$A$9&amp;"32"&amp;"VME",'CON BCB'!$S:$S)+SUMIF('CON BCB'!$T:$T,$A25&amp;$A$9&amp;"33"&amp;"VME",'CON BCB'!$S:$S))/(SUMIF('CON BCB'!$T:$T,$A25&amp;$A$9&amp;"32"&amp;"VME",'CON BCB'!$R:$R)+SUMIF('CON BCB'!$T:$T,$A25&amp;$A$9&amp;"33"&amp;"VME",'CON BCB'!$R:$R)))</f>
        <v>0</v>
      </c>
      <c r="O25" s="65">
        <f>SUMIF('CON BCB'!$W:$W,$A25&amp;$A$9&amp;"TD"&amp;"CME",'CON BCB'!$R:$R)</f>
        <v>163434.47</v>
      </c>
      <c r="P25" s="64">
        <f>IF(O25=0,0,SUMIF('CON BCB'!$W:$W,$A25&amp;$A$9&amp;"TD"&amp;"CME",'CON BCB'!$S:$S)/SUMIF('CON BCB'!$W:$W,$A25&amp;$A$9&amp;"TD"&amp;"CME",'CON BCB'!$R:$R))</f>
        <v>6.8499999999999988</v>
      </c>
      <c r="Q25" s="57">
        <f>SUMIF('CON BCB'!$W:$W,$A25&amp;$A$9&amp;"TD"&amp;"VME",'CON BCB'!$R:$R)</f>
        <v>155901.18000000002</v>
      </c>
      <c r="R25" s="58">
        <f>IF(Q25=0,0,SUMIF('CON BCB'!$W:$W,$A25&amp;$A$9&amp;"TD"&amp;"VME",'CON BCB'!$S:$S)/SUMIF('CON BCB'!$W:$W,$A25&amp;$A$9&amp;"TD"&amp;"VME",'CON BCB'!$R:$R))</f>
        <v>6.9699999999999962</v>
      </c>
    </row>
    <row r="26" spans="1:19" ht="13.5" thickBot="1" x14ac:dyDescent="0.25">
      <c r="A26" s="66">
        <v>1033</v>
      </c>
      <c r="B26" s="176" t="s">
        <v>176</v>
      </c>
      <c r="C26" s="177">
        <f>SUMIF('CON BCB'!$T:$T,$A26&amp;$A$9&amp;"30"&amp;"CME",'CON BCB'!$R:$R)</f>
        <v>48875.340000000004</v>
      </c>
      <c r="D26" s="178">
        <f>IF(C26=0,0,SUMIF('CON BCB'!$T:$T,$A26&amp;$A$9&amp;"30"&amp;"CME",'CON BCB'!$S:$S)/SUMIF('CON BCB'!$T:$T,$A26&amp;$A$9&amp;"30"&amp;"CME",'CON BCB'!$R:$R))</f>
        <v>6.8522408989891419</v>
      </c>
      <c r="E26" s="179">
        <f>SUMIF('CON BCB'!$T:$T,$A26&amp;$A$9&amp;"30"&amp;"VME",'CON BCB'!$R:$R)</f>
        <v>141127.40000000005</v>
      </c>
      <c r="F26" s="180">
        <f>IF(E26=0,0,SUMIF('CON BCB'!$T:$T,$A26&amp;$A$9&amp;"30"&amp;"VME",'CON BCB'!$S:$S)/SUMIF('CON BCB'!$T:$T,$A26&amp;$A$9&amp;"30"&amp;"VME",'CON BCB'!$R:$R))</f>
        <v>6.9656201666012381</v>
      </c>
      <c r="G26" s="57">
        <f>SUMIF('CON BCB'!$T:$T,$A26&amp;$A$9&amp;"31"&amp;"CME",'CON BCB'!$R:$R)</f>
        <v>0</v>
      </c>
      <c r="H26" s="56">
        <f>IF(G26=0,0,SUMIF('CON BCB'!$T:$T,$A26&amp;$A$9&amp;"31"&amp;"CME",'CON BCB'!$S:$S)/SUMIF('CON BCB'!$T:$T,$A26&amp;$A$9&amp;"31"&amp;"CME",'CON BCB'!$R:$R))</f>
        <v>0</v>
      </c>
      <c r="I26" s="57">
        <f>SUMIF('CON BCB'!$T:$T,$A26&amp;$A$9&amp;"31"&amp;"VME",'CON BCB'!$R:$R)</f>
        <v>0</v>
      </c>
      <c r="J26" s="111">
        <f>IF(I26=0,0,SUMIF('CON BCB'!$T:$T,$A26&amp;$A$9&amp;"31"&amp;"VME",'CON BCB'!$S:$S)/SUMIF('CON BCB'!$T:$T,$A26&amp;$A$9&amp;"31"&amp;"VME",'CON BCB'!$R:$R))</f>
        <v>0</v>
      </c>
      <c r="K26" s="57">
        <f>SUMIF('CON BCB'!$T:$T,$A26&amp;$A$9&amp;"32"&amp;"CME",'CON BCB'!$R:$R)+SUMIF('CON BCB'!$T:$T,$A26&amp;$A$9&amp;"33"&amp;"CME",'CON BCB'!$R:$R)</f>
        <v>2000000</v>
      </c>
      <c r="L26" s="56">
        <f>IF(K26=0,0,(SUMIF('CON BCB'!$T:$T,$A26&amp;$A$9&amp;"32"&amp;"CME",'CON BCB'!$S:$S)+SUMIF('CON BCB'!$T:$T,$A26&amp;$A$9&amp;"33"&amp;"CME",'CON BCB'!$S:$S))/(SUMIF('CON BCB'!$T:$T,$A26&amp;$A$9&amp;"32"&amp;"CME",'CON BCB'!$R:$R)+SUMIF('CON BCB'!$T:$T,$A26&amp;$A$9&amp;"33"&amp;"CME",'CON BCB'!$R:$R)))</f>
        <v>6.9587500000000002</v>
      </c>
      <c r="M26" s="57">
        <f>SUMIF('CON BCB'!$T:$T,$A26&amp;$A$9&amp;"32"&amp;"VME",'CON BCB'!$R:$R)+SUMIF('CON BCB'!$T:$T,$A26&amp;$A$9&amp;"33"&amp;"VME",'CON BCB'!$R:$R)</f>
        <v>0</v>
      </c>
      <c r="N26" s="58">
        <f>IF(M26=0,0,(SUMIF('CON BCB'!$T:$T,$A26&amp;$A$9&amp;"32"&amp;"VME",'CON BCB'!$S:$S)+SUMIF('CON BCB'!$T:$T,$A26&amp;$A$9&amp;"33"&amp;"VME",'CON BCB'!$S:$S))/(SUMIF('CON BCB'!$T:$T,$A26&amp;$A$9&amp;"32"&amp;"VME",'CON BCB'!$R:$R)+SUMIF('CON BCB'!$T:$T,$A26&amp;$A$9&amp;"33"&amp;"VME",'CON BCB'!$R:$R)))</f>
        <v>0</v>
      </c>
      <c r="O26" s="65">
        <f>SUMIF('CON BCB'!$W:$W,$A26&amp;$A$9&amp;"TD"&amp;"CME",'CON BCB'!$R:$R)</f>
        <v>2048875.3400000003</v>
      </c>
      <c r="P26" s="64">
        <f>IF(O26=0,0,SUMIF('CON BCB'!$W:$W,$A26&amp;$A$9&amp;"TD"&amp;"CME",'CON BCB'!$S:$S)/SUMIF('CON BCB'!$W:$W,$A26&amp;$A$9&amp;"TD"&amp;"CME",'CON BCB'!$R:$R))</f>
        <v>6.9562092556104425</v>
      </c>
      <c r="Q26" s="57">
        <f>SUMIF('CON BCB'!$W:$W,$A26&amp;$A$9&amp;"TD"&amp;"VME",'CON BCB'!$R:$R)</f>
        <v>141127.40000000005</v>
      </c>
      <c r="R26" s="58">
        <f>IF(Q26=0,0,SUMIF('CON BCB'!$W:$W,$A26&amp;$A$9&amp;"TD"&amp;"VME",'CON BCB'!$S:$S)/SUMIF('CON BCB'!$W:$W,$A26&amp;$A$9&amp;"TD"&amp;"VME",'CON BCB'!$R:$R))</f>
        <v>6.9656201666012381</v>
      </c>
    </row>
    <row r="27" spans="1:19" ht="13.5" thickBot="1" x14ac:dyDescent="0.25">
      <c r="A27" s="67">
        <v>2</v>
      </c>
      <c r="B27" s="68" t="s">
        <v>21</v>
      </c>
      <c r="C27" s="45">
        <f>SUMIF('CON BCB'!$U:$U,$A27&amp;$A$9&amp;"30"&amp;"CME",'CON BCB'!$R:$R)</f>
        <v>49015.76</v>
      </c>
      <c r="D27" s="46">
        <f>IF(SUMIF('CON BCB'!$U:$U,$A27&amp;$A$9&amp;"30"&amp;"CME",'CON BCB'!$R:$R)&lt;&gt;0,+SUMIF('CON BCB'!$U:$U,$A27&amp;$A$9&amp;"30"&amp;"CME",'CON BCB'!$S:$S)/SUMIF('CON BCB'!$U:$U,$A27&amp;$A$9&amp;"30"&amp;"CME",'CON BCB'!$R:$R),0)</f>
        <v>6.8500916480740051</v>
      </c>
      <c r="E27" s="52">
        <f>SUMIF('CON BCB'!$U:$U,$A27&amp;$A$9&amp;"30"&amp;"VME",'CON BCB'!$R:$R)</f>
        <v>123294.30999999998</v>
      </c>
      <c r="F27" s="48">
        <f>IF(SUMIF('CON BCB'!$U:$U,$A27&amp;$A$9&amp;"30"&amp;"VME",'CON BCB'!$R:$R)&lt;&gt;0,+SUMIF('CON BCB'!$U:$U,$A27&amp;$A$9&amp;"30"&amp;"VME",'CON BCB'!$S:$S)/SUMIF('CON BCB'!$U:$U,$A27&amp;$A$9&amp;"30"&amp;"VME",'CON BCB'!$R:$R),0)</f>
        <v>6.9694926878620747</v>
      </c>
      <c r="G27" s="51">
        <f>SUMIF('CON BCB'!$U:$U,$A27&amp;$A$9&amp;"31"&amp;"CME",'CON BCB'!$R:$R)</f>
        <v>0</v>
      </c>
      <c r="H27" s="46">
        <f>IF(SUMIF('CON BCB'!$U:$U,$A27&amp;$A$9&amp;"31"&amp;"CME",'CON BCB'!$R:$R)&lt;&gt;0,+SUMIF('CON BCB'!$U:$U,$A27&amp;$A$9&amp;"31"&amp;"CME",'CON BCB'!$S:$S)/SUMIF('CON BCB'!$U:$U,$A27&amp;$A$9&amp;"31"&amp;"CME",'CON BCB'!$R:$R),0)</f>
        <v>0</v>
      </c>
      <c r="I27" s="52">
        <f>SUMIF('CON BCB'!$U:$U,$A27&amp;$A$9&amp;"31"&amp;"VME",'CON BCB'!$R:$R)</f>
        <v>0</v>
      </c>
      <c r="J27" s="48">
        <f>IF(SUMIF('CON BCB'!$U:$U,$A27&amp;$A$9&amp;"31"&amp;"VME",'CON BCB'!$R:$R)&lt;&gt;0,+SUMIF('CON BCB'!$U:$U,$A27&amp;$A$9&amp;"31"&amp;"VME",'CON BCB'!$S:$S)/SUMIF('CON BCB'!$U:$U,$A27&amp;$A$9&amp;"31"&amp;"VME",'CON BCB'!$R:$R),0)</f>
        <v>0</v>
      </c>
      <c r="K27" s="47">
        <f>SUMIF('CON BCB'!$U:$U,$A27&amp;$A$9&amp;"32"&amp;"CME",'CON BCB'!$R:$R)+SUMIF('CON BCB'!$U:$U,$A27&amp;$A$9&amp;"33"&amp;"CME",'CON BCB'!$R:$R)</f>
        <v>0</v>
      </c>
      <c r="L27" s="46">
        <f>IF(K27&lt;&gt;0,(SUMIF('CON BCB'!$U:$U,$A27&amp;$A$9&amp;"32"&amp;"CME",'CON BCB'!$S:$S)+SUMIF('CON BCB'!$U:$U,$A27&amp;$A$9&amp;"33"&amp;"CME",'CON BCB'!$S:$S))/(SUMIF('CON BCB'!$U:$U,$A27&amp;$A$9&amp;"32"&amp;"CME",'CON BCB'!$R:$R)+SUMIF('CON BCB'!$U:$U,$A27&amp;$A$9&amp;"33"&amp;"CME",'CON BCB'!$R:$R)),0)</f>
        <v>0</v>
      </c>
      <c r="M27" s="47">
        <f>SUMIF('CON BCB'!$U:$U,$A27&amp;$A$9&amp;"32"&amp;"VME",'CON BCB'!$R:$R)+SUMIF('CON BCB'!$U:$U,$A27&amp;$A$9&amp;"33"&amp;"VME",'CON BCB'!$R:$R)</f>
        <v>0</v>
      </c>
      <c r="N27" s="46">
        <f>IF(M27&lt;&gt;0,(SUMIF('CON BCB'!$U:$U,$A27&amp;$A$9&amp;"32"&amp;"VME",'CON BCB'!$S:$S)+SUMIF('CON BCB'!$U:$U,$A27&amp;$A$9&amp;"33"&amp;"VME",'CON BCB'!$S:$S))/(SUMIF('CON BCB'!$U:$U,$A27&amp;$A$9&amp;"32"&amp;"VME",'CON BCB'!$R:$R)+SUMIF('CON BCB'!$U:$U,$A27&amp;$A$9&amp;"33"&amp;"VME",'CON BCB'!$R:$R)),0)</f>
        <v>0</v>
      </c>
      <c r="O27" s="51">
        <f>SUMIF('CON BCB'!$V:$V,$A27&amp;$A$9&amp;"TD"&amp;"CME",'CON BCB'!$R:$R)</f>
        <v>49015.76</v>
      </c>
      <c r="P27" s="49">
        <f>IF(O27=0,0,SUMIF('CON BCB'!$V:$V,$A27&amp;$A$9&amp;"TD"&amp;"CME",'CON BCB'!$S:$S)/SUMIF('CON BCB'!$V:$V,$A27&amp;$A$9&amp;"TD"&amp;"CME",'CON BCB'!$R:$R))</f>
        <v>6.8500916480740051</v>
      </c>
      <c r="Q27" s="52">
        <f>SUMIF('CON BCB'!$V:$V,$A27&amp;$A$9&amp;"TD"&amp;"VME",'CON BCB'!$R:$R)</f>
        <v>123294.30999999998</v>
      </c>
      <c r="R27" s="48">
        <f>IF(Q27=0,0,SUMIF('CON BCB'!$V:$V,$A27&amp;$A$9&amp;"TD"&amp;"VME",'CON BCB'!$S:$S)/SUMIF('CON BCB'!$V:$V,$A27&amp;$A$9&amp;"TD"&amp;"VME",'CON BCB'!$R:$R))</f>
        <v>6.9694926878620747</v>
      </c>
    </row>
    <row r="28" spans="1:19" x14ac:dyDescent="0.2">
      <c r="A28" s="70">
        <v>2001</v>
      </c>
      <c r="B28" s="54" t="s">
        <v>66</v>
      </c>
      <c r="C28" s="126">
        <f>SUMIF('CON BCB'!$T:$T,$A28&amp;$A$9&amp;"30"&amp;"CME",'CON BCB'!$R:$R)</f>
        <v>24553.07</v>
      </c>
      <c r="D28" s="127">
        <f>IF(C28=0,0,SUMIF('CON BCB'!$T:$T,$A28&amp;$A$9&amp;"30"&amp;"CME",'CON BCB'!$S:$S)/SUMIF('CON BCB'!$T:$T,$A28&amp;$A$9&amp;"30"&amp;"CME",'CON BCB'!$R:$R))</f>
        <v>6.8499999999999988</v>
      </c>
      <c r="E28" s="128">
        <f>SUMIF('CON BCB'!$T:$T,$A28&amp;$A$9&amp;"30"&amp;"VME",'CON BCB'!$R:$R)</f>
        <v>91708.99</v>
      </c>
      <c r="F28" s="129">
        <f>IF(E28=0,0,SUMIF('CON BCB'!$T:$T,$A28&amp;$A$9&amp;"30"&amp;"VME",'CON BCB'!$S:$S)/SUMIF('CON BCB'!$T:$T,$A28&amp;$A$9&amp;"30"&amp;"VME",'CON BCB'!$R:$R))</f>
        <v>6.97</v>
      </c>
      <c r="G28" s="57">
        <f>SUMIF('CON BCB'!$T:$T,$A28&amp;$A$9&amp;"31"&amp;"CME",'CON BCB'!$R:$R)</f>
        <v>0</v>
      </c>
      <c r="H28" s="56">
        <f>IF(G28=0,0,SUMIF('CON BCB'!$T:$T,$A28&amp;$A$9&amp;"31"&amp;"CME",'CON BCB'!$S:$S)/SUMIF('CON BCB'!$T:$T,$A28&amp;$A$9&amp;"31"&amp;"CME",'CON BCB'!$R:$R))</f>
        <v>0</v>
      </c>
      <c r="I28" s="57">
        <f>SUMIF('CON BCB'!$T:$T,$A28&amp;$A$9&amp;"31"&amp;"VME",'CON BCB'!$R:$R)</f>
        <v>0</v>
      </c>
      <c r="J28" s="111">
        <f>IF(I28=0,0,SUMIF('CON BCB'!$T:$T,$A28&amp;$A$9&amp;"31"&amp;"VME",'CON BCB'!$S:$S)/SUMIF('CON BCB'!$T:$T,$A28&amp;$A$9&amp;"31"&amp;"VME",'CON BCB'!$R:$R))</f>
        <v>0</v>
      </c>
      <c r="K28" s="57">
        <f>SUMIF('CON BCB'!$T:$T,$A28&amp;$A$9&amp;"32"&amp;"CME",'CON BCB'!$R:$R)+SUMIF('CON BCB'!$T:$T,$A28&amp;$A$9&amp;"33"&amp;"CME",'CON BCB'!$R:$R)</f>
        <v>0</v>
      </c>
      <c r="L28" s="56">
        <f>IF(K28=0,0,(SUMIF('CON BCB'!$T:$T,$A28&amp;$A$9&amp;"32"&amp;"CME",'CON BCB'!$S:$S)+SUMIF('CON BCB'!$T:$T,$A28&amp;$A$9&amp;"33"&amp;"CME",'CON BCB'!$S:$S))/(SUMIF('CON BCB'!$T:$T,$A28&amp;$A$9&amp;"32"&amp;"CME",'CON BCB'!$R:$R)+SUMIF('CON BCB'!$T:$T,$A28&amp;$A$9&amp;"33"&amp;"CME",'CON BCB'!$R:$R)))</f>
        <v>0</v>
      </c>
      <c r="M28" s="146">
        <f>SUMIF('CON BCB'!$T:$T,$A28&amp;$A$9&amp;"32"&amp;"VME",'CON BCB'!$R:$R)+SUMIF('CON BCB'!$T:$T,$A28&amp;$A$9&amp;"33"&amp;"VME",'CON BCB'!$R:$R)</f>
        <v>0</v>
      </c>
      <c r="N28" s="58">
        <f>IF(M28=0,0,(SUMIF('CON BCB'!$T:$T,$A28&amp;$A$9&amp;"32"&amp;"VME",'CON BCB'!$S:$S)+SUMIF('CON BCB'!$T:$T,$A28&amp;$A$9&amp;"33"&amp;"VME",'CON BCB'!$S:$S))/(SUMIF('CON BCB'!$T:$T,$A28&amp;$A$9&amp;"32"&amp;"VME",'CON BCB'!$R:$R)+SUMIF('CON BCB'!$T:$T,$A28&amp;$A$9&amp;"33"&amp;"VME",'CON BCB'!$R:$R)))</f>
        <v>0</v>
      </c>
      <c r="O28" s="65">
        <f>SUMIF('CON BCB'!$W:$W,$A28&amp;$A$9&amp;"TD"&amp;"CME",'CON BCB'!$R:$R)</f>
        <v>24553.07</v>
      </c>
      <c r="P28" s="64">
        <f>IF(O28=0,0,SUMIF('CON BCB'!$W:$W,$A28&amp;$A$9&amp;"TD"&amp;"CME",'CON BCB'!$S:$S)/SUMIF('CON BCB'!$W:$W,$A28&amp;$A$9&amp;"TD"&amp;"CME",'CON BCB'!$R:$R))</f>
        <v>6.8499999999999988</v>
      </c>
      <c r="Q28" s="57">
        <f>SUMIF('CON BCB'!$W:$W,$A28&amp;$A$9&amp;"TD"&amp;"VME",'CON BCB'!$R:$R)</f>
        <v>91708.99</v>
      </c>
      <c r="R28" s="58">
        <f>IF(Q28=0,0,SUMIF('CON BCB'!$W:$W,$A28&amp;$A$9&amp;"TD"&amp;"VME",'CON BCB'!$S:$S)/SUMIF('CON BCB'!$W:$W,$A28&amp;$A$9&amp;"TD"&amp;"VME",'CON BCB'!$R:$R))</f>
        <v>6.97</v>
      </c>
    </row>
    <row r="29" spans="1:19" x14ac:dyDescent="0.2">
      <c r="A29" s="62">
        <v>2002</v>
      </c>
      <c r="B29" s="63" t="s">
        <v>96</v>
      </c>
      <c r="C29" s="134">
        <f>SUMIF('CON BCB'!$T:$T,$A29&amp;$A$9&amp;"30"&amp;"CME",'CON BCB'!$R:$R)</f>
        <v>17013.46</v>
      </c>
      <c r="D29" s="135">
        <f>IF(C29=0,0,SUMIF('CON BCB'!$T:$T,$A29&amp;$A$9&amp;"30"&amp;"CME",'CON BCB'!$S:$S)/SUMIF('CON BCB'!$T:$T,$A29&amp;$A$9&amp;"30"&amp;"CME",'CON BCB'!$R:$R))</f>
        <v>6.85</v>
      </c>
      <c r="E29" s="136">
        <f>SUMIF('CON BCB'!$T:$T,$A29&amp;$A$9&amp;"30"&amp;"VME",'CON BCB'!$R:$R)</f>
        <v>15529.25</v>
      </c>
      <c r="F29" s="137">
        <f>IF(E29=0,0,SUMIF('CON BCB'!$T:$T,$A29&amp;$A$9&amp;"30"&amp;"VME",'CON BCB'!$S:$S)/SUMIF('CON BCB'!$T:$T,$A29&amp;$A$9&amp;"30"&amp;"VME",'CON BCB'!$R:$R))</f>
        <v>6.97</v>
      </c>
      <c r="G29" s="57">
        <f>SUMIF('CON BCB'!$T:$T,$A29&amp;$A$9&amp;"31"&amp;"CME",'CON BCB'!$R:$R)</f>
        <v>0</v>
      </c>
      <c r="H29" s="56">
        <f>IF(G29=0,0,SUMIF('CON BCB'!$T:$T,$A29&amp;$A$9&amp;"31"&amp;"CME",'CON BCB'!$S:$S)/SUMIF('CON BCB'!$T:$T,$A29&amp;$A$9&amp;"31"&amp;"CME",'CON BCB'!$R:$R))</f>
        <v>0</v>
      </c>
      <c r="I29" s="57">
        <f>SUMIF('CON BCB'!$T:$T,$A29&amp;$A$9&amp;"31"&amp;"VME",'CON BCB'!$R:$R)</f>
        <v>0</v>
      </c>
      <c r="J29" s="111">
        <f>IF(I29=0,0,SUMIF('CON BCB'!$T:$T,$A29&amp;$A$9&amp;"31"&amp;"VME",'CON BCB'!$S:$S)/SUMIF('CON BCB'!$T:$T,$A29&amp;$A$9&amp;"31"&amp;"VME",'CON BCB'!$R:$R))</f>
        <v>0</v>
      </c>
      <c r="K29" s="57">
        <f>SUMIF('CON BCB'!$T:$T,$A29&amp;$A$9&amp;"32"&amp;"CME",'CON BCB'!$R:$R)+SUMIF('CON BCB'!$T:$T,$A29&amp;$A$9&amp;"33"&amp;"CME",'CON BCB'!$R:$R)</f>
        <v>0</v>
      </c>
      <c r="L29" s="56">
        <f>IF(K29=0,0,(SUMIF('CON BCB'!$T:$T,$A29&amp;$A$9&amp;"32"&amp;"CME",'CON BCB'!$S:$S)+SUMIF('CON BCB'!$T:$T,$A29&amp;$A$9&amp;"33"&amp;"CME",'CON BCB'!$S:$S))/(SUMIF('CON BCB'!$T:$T,$A29&amp;$A$9&amp;"32"&amp;"CME",'CON BCB'!$R:$R)+SUMIF('CON BCB'!$T:$T,$A29&amp;$A$9&amp;"33"&amp;"CME",'CON BCB'!$R:$R)))</f>
        <v>0</v>
      </c>
      <c r="M29" s="57">
        <f>SUMIF('CON BCB'!$T:$T,$A29&amp;$A$9&amp;"32"&amp;"VME",'CON BCB'!$R:$R)+SUMIF('CON BCB'!$T:$T,$A29&amp;$A$9&amp;"33"&amp;"VME",'CON BCB'!$R:$R)</f>
        <v>0</v>
      </c>
      <c r="N29" s="58">
        <f>IF(M29=0,0,(SUMIF('CON BCB'!$T:$T,$A29&amp;$A$9&amp;"32"&amp;"VME",'CON BCB'!$S:$S)+SUMIF('CON BCB'!$T:$T,$A29&amp;$A$9&amp;"33"&amp;"VME",'CON BCB'!$S:$S))/(SUMIF('CON BCB'!$T:$T,$A29&amp;$A$9&amp;"32"&amp;"VME",'CON BCB'!$R:$R)+SUMIF('CON BCB'!$T:$T,$A29&amp;$A$9&amp;"33"&amp;"VME",'CON BCB'!$R:$R)))</f>
        <v>0</v>
      </c>
      <c r="O29" s="65">
        <f>SUMIF('CON BCB'!$W:$W,$A29&amp;$A$9&amp;"TD"&amp;"CME",'CON BCB'!$R:$R)</f>
        <v>17013.46</v>
      </c>
      <c r="P29" s="64">
        <f>IF(O29=0,0,SUMIF('CON BCB'!$W:$W,$A29&amp;$A$9&amp;"TD"&amp;"CME",'CON BCB'!$S:$S)/SUMIF('CON BCB'!$W:$W,$A29&amp;$A$9&amp;"TD"&amp;"CME",'CON BCB'!$R:$R))</f>
        <v>6.85</v>
      </c>
      <c r="Q29" s="57">
        <f>SUMIF('CON BCB'!$W:$W,$A29&amp;$A$9&amp;"TD"&amp;"VME",'CON BCB'!$R:$R)</f>
        <v>15529.25</v>
      </c>
      <c r="R29" s="58">
        <f>IF(Q29=0,0,SUMIF('CON BCB'!$W:$W,$A29&amp;$A$9&amp;"TD"&amp;"VME",'CON BCB'!$S:$S)/SUMIF('CON BCB'!$W:$W,$A29&amp;$A$9&amp;"TD"&amp;"VME",'CON BCB'!$R:$R))</f>
        <v>6.97</v>
      </c>
    </row>
    <row r="30" spans="1:19" x14ac:dyDescent="0.2">
      <c r="A30" s="62">
        <v>2004</v>
      </c>
      <c r="B30" s="63" t="s">
        <v>134</v>
      </c>
      <c r="C30" s="134">
        <f>SUMIF('CON BCB'!$T:$T,$A30&amp;$A$9&amp;"30"&amp;"CME",'CON BCB'!$R:$R)</f>
        <v>2110.11</v>
      </c>
      <c r="D30" s="135">
        <f>IF(C30=0,0,SUMIF('CON BCB'!$T:$T,$A30&amp;$A$9&amp;"30"&amp;"CME",'CON BCB'!$S:$S)/SUMIF('CON BCB'!$T:$T,$A30&amp;$A$9&amp;"30"&amp;"CME",'CON BCB'!$R:$R))</f>
        <v>6.85</v>
      </c>
      <c r="E30" s="136">
        <f>SUMIF('CON BCB'!$T:$T,$A30&amp;$A$9&amp;"30"&amp;"VME",'CON BCB'!$R:$R)</f>
        <v>6949.9</v>
      </c>
      <c r="F30" s="137">
        <f>IF(E30=0,0,SUMIF('CON BCB'!$T:$T,$A30&amp;$A$9&amp;"30"&amp;"VME",'CON BCB'!$S:$S)/SUMIF('CON BCB'!$T:$T,$A30&amp;$A$9&amp;"30"&amp;"VME",'CON BCB'!$R:$R))</f>
        <v>6.9699999999999989</v>
      </c>
      <c r="G30" s="57">
        <f>SUMIF('CON BCB'!$T:$T,$A30&amp;$A$9&amp;"31"&amp;"CME",'CON BCB'!$R:$R)</f>
        <v>0</v>
      </c>
      <c r="H30" s="56">
        <f>IF(G30=0,0,SUMIF('CON BCB'!$T:$T,$A30&amp;$A$9&amp;"31"&amp;"CME",'CON BCB'!$S:$S)/SUMIF('CON BCB'!$T:$T,$A30&amp;$A$9&amp;"31"&amp;"CME",'CON BCB'!$R:$R))</f>
        <v>0</v>
      </c>
      <c r="I30" s="57">
        <f>SUMIF('CON BCB'!$T:$T,$A30&amp;$A$9&amp;"31"&amp;"VME",'CON BCB'!$R:$R)</f>
        <v>0</v>
      </c>
      <c r="J30" s="111">
        <f>IF(I30=0,0,SUMIF('CON BCB'!$T:$T,$A30&amp;$A$9&amp;"31"&amp;"VME",'CON BCB'!$S:$S)/SUMIF('CON BCB'!$T:$T,$A30&amp;$A$9&amp;"31"&amp;"VME",'CON BCB'!$R:$R))</f>
        <v>0</v>
      </c>
      <c r="K30" s="57">
        <f>SUMIF('CON BCB'!$T:$T,$A30&amp;$A$9&amp;"32"&amp;"CME",'CON BCB'!$R:$R)+SUMIF('CON BCB'!$T:$T,$A30&amp;$A$9&amp;"33"&amp;"CME",'CON BCB'!$R:$R)</f>
        <v>0</v>
      </c>
      <c r="L30" s="56">
        <f>IF(K30=0,0,(SUMIF('CON BCB'!$T:$T,$A30&amp;$A$9&amp;"32"&amp;"CME",'CON BCB'!$S:$S)+SUMIF('CON BCB'!$T:$T,$A30&amp;$A$9&amp;"33"&amp;"CME",'CON BCB'!$S:$S))/(SUMIF('CON BCB'!$T:$T,$A30&amp;$A$9&amp;"32"&amp;"CME",'CON BCB'!$R:$R)+SUMIF('CON BCB'!$T:$T,$A30&amp;$A$9&amp;"33"&amp;"CME",'CON BCB'!$R:$R)))</f>
        <v>0</v>
      </c>
      <c r="M30" s="57">
        <f>SUMIF('CON BCB'!$T:$T,$A30&amp;$A$9&amp;"32"&amp;"VME",'CON BCB'!$R:$R)+SUMIF('CON BCB'!$T:$T,$A30&amp;$A$9&amp;"33"&amp;"VME",'CON BCB'!$R:$R)</f>
        <v>0</v>
      </c>
      <c r="N30" s="58">
        <f>IF(M30=0,0,(SUMIF('CON BCB'!$T:$T,$A30&amp;$A$9&amp;"32"&amp;"VME",'CON BCB'!$S:$S)+SUMIF('CON BCB'!$T:$T,$A30&amp;$A$9&amp;"33"&amp;"VME",'CON BCB'!$S:$S))/(SUMIF('CON BCB'!$T:$T,$A30&amp;$A$9&amp;"32"&amp;"VME",'CON BCB'!$R:$R)+SUMIF('CON BCB'!$T:$T,$A30&amp;$A$9&amp;"33"&amp;"VME",'CON BCB'!$R:$R)))</f>
        <v>0</v>
      </c>
      <c r="O30" s="65">
        <f>SUMIF('CON BCB'!$W:$W,$A30&amp;$A$9&amp;"TD"&amp;"CME",'CON BCB'!$R:$R)</f>
        <v>2110.11</v>
      </c>
      <c r="P30" s="64">
        <f>IF(O30=0,0,SUMIF('CON BCB'!$W:$W,$A30&amp;$A$9&amp;"TD"&amp;"CME",'CON BCB'!$S:$S)/SUMIF('CON BCB'!$W:$W,$A30&amp;$A$9&amp;"TD"&amp;"CME",'CON BCB'!$R:$R))</f>
        <v>6.85</v>
      </c>
      <c r="Q30" s="57">
        <f>SUMIF('CON BCB'!$W:$W,$A30&amp;$A$9&amp;"TD"&amp;"VME",'CON BCB'!$R:$R)</f>
        <v>6949.9</v>
      </c>
      <c r="R30" s="58">
        <f>IF(Q30=0,0,SUMIF('CON BCB'!$W:$W,$A30&amp;$A$9&amp;"TD"&amp;"VME",'CON BCB'!$S:$S)/SUMIF('CON BCB'!$W:$W,$A30&amp;$A$9&amp;"TD"&amp;"VME",'CON BCB'!$R:$R))</f>
        <v>6.9699999999999989</v>
      </c>
    </row>
    <row r="31" spans="1:19" x14ac:dyDescent="0.2">
      <c r="A31" s="62">
        <v>2005</v>
      </c>
      <c r="B31" s="63" t="s">
        <v>13</v>
      </c>
      <c r="C31" s="134">
        <f>SUMIF('CON BCB'!$T:$T,$A31&amp;$A$9&amp;"30"&amp;"CME",'CON BCB'!$R:$R)</f>
        <v>1248.92</v>
      </c>
      <c r="D31" s="135">
        <f>IF(C31=0,0,SUMIF('CON BCB'!$T:$T,$A31&amp;$A$9&amp;"30"&amp;"CME",'CON BCB'!$S:$S)/SUMIF('CON BCB'!$T:$T,$A31&amp;$A$9&amp;"30"&amp;"CME",'CON BCB'!$R:$R))</f>
        <v>6.8500000000000005</v>
      </c>
      <c r="E31" s="136">
        <f>SUMIF('CON BCB'!$T:$T,$A31&amp;$A$9&amp;"30"&amp;"VME",'CON BCB'!$R:$R)</f>
        <v>3180.33</v>
      </c>
      <c r="F31" s="137">
        <f>IF(E31=0,0,SUMIF('CON BCB'!$T:$T,$A31&amp;$A$9&amp;"30"&amp;"VME",'CON BCB'!$S:$S)/SUMIF('CON BCB'!$T:$T,$A31&amp;$A$9&amp;"30"&amp;"VME",'CON BCB'!$R:$R))</f>
        <v>6.97</v>
      </c>
      <c r="G31" s="57">
        <f>SUMIF('CON BCB'!$T:$T,$A31&amp;$A$9&amp;"31"&amp;"CME",'CON BCB'!$R:$R)</f>
        <v>0</v>
      </c>
      <c r="H31" s="56">
        <f>IF(G31=0,0,SUMIF('CON BCB'!$T:$T,$A31&amp;$A$9&amp;"31"&amp;"CME",'CON BCB'!$S:$S)/SUMIF('CON BCB'!$T:$T,$A31&amp;$A$9&amp;"31"&amp;"CME",'CON BCB'!$R:$R))</f>
        <v>0</v>
      </c>
      <c r="I31" s="57">
        <f>SUMIF('CON BCB'!$T:$T,$A31&amp;$A$9&amp;"31"&amp;"VME",'CON BCB'!$R:$R)</f>
        <v>0</v>
      </c>
      <c r="J31" s="111">
        <f>IF(I31=0,0,SUMIF('CON BCB'!$T:$T,$A31&amp;$A$9&amp;"31"&amp;"VME",'CON BCB'!$S:$S)/SUMIF('CON BCB'!$T:$T,$A31&amp;$A$9&amp;"31"&amp;"VME",'CON BCB'!$R:$R))</f>
        <v>0</v>
      </c>
      <c r="K31" s="57">
        <f>SUMIF('CON BCB'!$T:$T,$A31&amp;$A$9&amp;"32"&amp;"CME",'CON BCB'!$R:$R)+SUMIF('CON BCB'!$T:$T,$A31&amp;$A$9&amp;"33"&amp;"CME",'CON BCB'!$R:$R)</f>
        <v>0</v>
      </c>
      <c r="L31" s="56">
        <f>IF(K31=0,0,(SUMIF('CON BCB'!$T:$T,$A31&amp;$A$9&amp;"32"&amp;"CME",'CON BCB'!$S:$S)+SUMIF('CON BCB'!$T:$T,$A31&amp;$A$9&amp;"33"&amp;"CME",'CON BCB'!$S:$S))/(SUMIF('CON BCB'!$T:$T,$A31&amp;$A$9&amp;"32"&amp;"CME",'CON BCB'!$R:$R)+SUMIF('CON BCB'!$T:$T,$A31&amp;$A$9&amp;"33"&amp;"CME",'CON BCB'!$R:$R)))</f>
        <v>0</v>
      </c>
      <c r="M31" s="57">
        <f>SUMIF('CON BCB'!$T:$T,$A31&amp;$A$9&amp;"32"&amp;"VME",'CON BCB'!$R:$R)+SUMIF('CON BCB'!$T:$T,$A31&amp;$A$9&amp;"33"&amp;"VME",'CON BCB'!$R:$R)</f>
        <v>0</v>
      </c>
      <c r="N31" s="58">
        <f>IF(M31=0,0,(SUMIF('CON BCB'!$T:$T,$A31&amp;$A$9&amp;"32"&amp;"VME",'CON BCB'!$S:$S)+SUMIF('CON BCB'!$T:$T,$A31&amp;$A$9&amp;"33"&amp;"VME",'CON BCB'!$S:$S))/(SUMIF('CON BCB'!$T:$T,$A31&amp;$A$9&amp;"32"&amp;"VME",'CON BCB'!$R:$R)+SUMIF('CON BCB'!$T:$T,$A31&amp;$A$9&amp;"33"&amp;"VME",'CON BCB'!$R:$R)))</f>
        <v>0</v>
      </c>
      <c r="O31" s="65">
        <f>SUMIF('CON BCB'!$W:$W,$A31&amp;$A$9&amp;"TD"&amp;"CME",'CON BCB'!$R:$R)</f>
        <v>1248.92</v>
      </c>
      <c r="P31" s="64">
        <f>IF(O31=0,0,SUMIF('CON BCB'!$W:$W,$A31&amp;$A$9&amp;"TD"&amp;"CME",'CON BCB'!$S:$S)/SUMIF('CON BCB'!$W:$W,$A31&amp;$A$9&amp;"TD"&amp;"CME",'CON BCB'!$R:$R))</f>
        <v>6.8500000000000005</v>
      </c>
      <c r="Q31" s="57">
        <f>SUMIF('CON BCB'!$W:$W,$A31&amp;$A$9&amp;"TD"&amp;"VME",'CON BCB'!$R:$R)</f>
        <v>3180.33</v>
      </c>
      <c r="R31" s="58">
        <f>IF(Q31=0,0,SUMIF('CON BCB'!$W:$W,$A31&amp;$A$9&amp;"TD"&amp;"VME",'CON BCB'!$S:$S)/SUMIF('CON BCB'!$W:$W,$A31&amp;$A$9&amp;"TD"&amp;"VME",'CON BCB'!$R:$R))</f>
        <v>6.97</v>
      </c>
    </row>
    <row r="32" spans="1:19" x14ac:dyDescent="0.2">
      <c r="A32" s="62">
        <v>2006</v>
      </c>
      <c r="B32" s="71" t="s">
        <v>4</v>
      </c>
      <c r="C32" s="134">
        <f>SUMIF('CON BCB'!$T:$T,$A32&amp;$A$9&amp;"30"&amp;"CME",'CON BCB'!$R:$R)</f>
        <v>3421.46</v>
      </c>
      <c r="D32" s="135">
        <f>IF(C32=0,0,SUMIF('CON BCB'!$T:$T,$A32&amp;$A$9&amp;"30"&amp;"CME",'CON BCB'!$S:$S)/SUMIF('CON BCB'!$T:$T,$A32&amp;$A$9&amp;"30"&amp;"CME",'CON BCB'!$R:$R))</f>
        <v>6.85</v>
      </c>
      <c r="E32" s="136">
        <f>SUMIF('CON BCB'!$T:$T,$A32&amp;$A$9&amp;"30"&amp;"VME",'CON BCB'!$R:$R)</f>
        <v>1844.13</v>
      </c>
      <c r="F32" s="137">
        <f>IF(E32=0,0,SUMIF('CON BCB'!$T:$T,$A32&amp;$A$9&amp;"30"&amp;"VME",'CON BCB'!$S:$S)/SUMIF('CON BCB'!$T:$T,$A32&amp;$A$9&amp;"30"&amp;"VME",'CON BCB'!$R:$R))</f>
        <v>6.97</v>
      </c>
      <c r="G32" s="57">
        <f>SUMIF('CON BCB'!$T:$T,$A32&amp;$A$9&amp;"31"&amp;"CME",'CON BCB'!$R:$R)</f>
        <v>0</v>
      </c>
      <c r="H32" s="56">
        <f>IF(G32=0,0,SUMIF('CON BCB'!$T:$T,$A32&amp;$A$9&amp;"31"&amp;"CME",'CON BCB'!$S:$S)/SUMIF('CON BCB'!$T:$T,$A32&amp;$A$9&amp;"31"&amp;"CME",'CON BCB'!$R:$R))</f>
        <v>0</v>
      </c>
      <c r="I32" s="57">
        <f>SUMIF('CON BCB'!$T:$T,$A32&amp;$A$9&amp;"31"&amp;"VME",'CON BCB'!$R:$R)</f>
        <v>0</v>
      </c>
      <c r="J32" s="111">
        <f>IF(I32=0,0,SUMIF('CON BCB'!$T:$T,$A32&amp;$A$9&amp;"31"&amp;"VME",'CON BCB'!$S:$S)/SUMIF('CON BCB'!$T:$T,$A32&amp;$A$9&amp;"31"&amp;"VME",'CON BCB'!$R:$R))</f>
        <v>0</v>
      </c>
      <c r="K32" s="57">
        <f>SUMIF('CON BCB'!$T:$T,$A32&amp;$A$9&amp;"32"&amp;"CME",'CON BCB'!$R:$R)+SUMIF('CON BCB'!$T:$T,$A32&amp;$A$9&amp;"33"&amp;"CME",'CON BCB'!$R:$R)</f>
        <v>0</v>
      </c>
      <c r="L32" s="56">
        <f>IF(K32=0,0,(SUMIF('CON BCB'!$T:$T,$A32&amp;$A$9&amp;"32"&amp;"CME",'CON BCB'!$S:$S)+SUMIF('CON BCB'!$T:$T,$A32&amp;$A$9&amp;"33"&amp;"CME",'CON BCB'!$S:$S))/(SUMIF('CON BCB'!$T:$T,$A32&amp;$A$9&amp;"32"&amp;"CME",'CON BCB'!$R:$R)+SUMIF('CON BCB'!$T:$T,$A32&amp;$A$9&amp;"33"&amp;"CME",'CON BCB'!$R:$R)))</f>
        <v>0</v>
      </c>
      <c r="M32" s="57">
        <f>SUMIF('CON BCB'!$T:$T,$A32&amp;$A$9&amp;"32"&amp;"VME",'CON BCB'!$R:$R)+SUMIF('CON BCB'!$T:$T,$A32&amp;$A$9&amp;"33"&amp;"VME",'CON BCB'!$R:$R)</f>
        <v>0</v>
      </c>
      <c r="N32" s="58">
        <f>IF(M32=0,0,(SUMIF('CON BCB'!$T:$T,$A32&amp;$A$9&amp;"32"&amp;"VME",'CON BCB'!$S:$S)+SUMIF('CON BCB'!$T:$T,$A32&amp;$A$9&amp;"33"&amp;"VME",'CON BCB'!$S:$S))/(SUMIF('CON BCB'!$T:$T,$A32&amp;$A$9&amp;"32"&amp;"VME",'CON BCB'!$R:$R)+SUMIF('CON BCB'!$T:$T,$A32&amp;$A$9&amp;"33"&amp;"VME",'CON BCB'!$R:$R)))</f>
        <v>0</v>
      </c>
      <c r="O32" s="65">
        <f>SUMIF('CON BCB'!$W:$W,$A32&amp;$A$9&amp;"TD"&amp;"CME",'CON BCB'!$R:$R)</f>
        <v>3421.46</v>
      </c>
      <c r="P32" s="64">
        <f>IF(O32=0,0,SUMIF('CON BCB'!$W:$W,$A32&amp;$A$9&amp;"TD"&amp;"CME",'CON BCB'!$S:$S)/SUMIF('CON BCB'!$W:$W,$A32&amp;$A$9&amp;"TD"&amp;"CME",'CON BCB'!$R:$R))</f>
        <v>6.85</v>
      </c>
      <c r="Q32" s="57">
        <f>SUMIF('CON BCB'!$W:$W,$A32&amp;$A$9&amp;"TD"&amp;"VME",'CON BCB'!$R:$R)</f>
        <v>1844.13</v>
      </c>
      <c r="R32" s="58">
        <f>IF(Q32=0,0,SUMIF('CON BCB'!$W:$W,$A32&amp;$A$9&amp;"TD"&amp;"VME",'CON BCB'!$S:$S)/SUMIF('CON BCB'!$W:$W,$A32&amp;$A$9&amp;"TD"&amp;"VME",'CON BCB'!$R:$R))</f>
        <v>6.97</v>
      </c>
    </row>
    <row r="33" spans="1:24" x14ac:dyDescent="0.2">
      <c r="A33" s="62">
        <v>2007</v>
      </c>
      <c r="B33" s="63" t="s">
        <v>165</v>
      </c>
      <c r="C33" s="134">
        <f>SUMIF('CON BCB'!$T:$T,$A33&amp;$A$9&amp;"30"&amp;"CME",'CON BCB'!$R:$R)</f>
        <v>94.25</v>
      </c>
      <c r="D33" s="135">
        <f>IF(C33=0,0,SUMIF('CON BCB'!$T:$T,$A33&amp;$A$9&amp;"30"&amp;"CME",'CON BCB'!$S:$S)/SUMIF('CON BCB'!$T:$T,$A33&amp;$A$9&amp;"30"&amp;"CME",'CON BCB'!$R:$R))</f>
        <v>6.85</v>
      </c>
      <c r="E33" s="136">
        <f>SUMIF('CON BCB'!$T:$T,$A33&amp;$A$9&amp;"30"&amp;"VME",'CON BCB'!$R:$R)</f>
        <v>711.5</v>
      </c>
      <c r="F33" s="137">
        <f>IF(E33=0,0,SUMIF('CON BCB'!$T:$T,$A33&amp;$A$9&amp;"30"&amp;"VME",'CON BCB'!$S:$S)/SUMIF('CON BCB'!$T:$T,$A33&amp;$A$9&amp;"30"&amp;"VME",'CON BCB'!$R:$R))</f>
        <v>6.97</v>
      </c>
      <c r="G33" s="57">
        <f>SUMIF('CON BCB'!$T:$T,$A33&amp;$A$9&amp;"31"&amp;"CME",'CON BCB'!$R:$R)</f>
        <v>0</v>
      </c>
      <c r="H33" s="56">
        <f>IF(G33=0,0,SUMIF('CON BCB'!$T:$T,$A33&amp;$A$9&amp;"31"&amp;"CME",'CON BCB'!$S:$S)/SUMIF('CON BCB'!$T:$T,$A33&amp;$A$9&amp;"31"&amp;"CME",'CON BCB'!$R:$R))</f>
        <v>0</v>
      </c>
      <c r="I33" s="57">
        <f>SUMIF('CON BCB'!$T:$T,$A33&amp;$A$9&amp;"31"&amp;"VME",'CON BCB'!$R:$R)</f>
        <v>0</v>
      </c>
      <c r="J33" s="111">
        <f>IF(I33=0,0,SUMIF('CON BCB'!$T:$T,$A33&amp;$A$9&amp;"31"&amp;"VME",'CON BCB'!$S:$S)/SUMIF('CON BCB'!$T:$T,$A33&amp;$A$9&amp;"31"&amp;"VME",'CON BCB'!$R:$R))</f>
        <v>0</v>
      </c>
      <c r="K33" s="57">
        <f>SUMIF('CON BCB'!$T:$T,$A33&amp;$A$9&amp;"32"&amp;"CME",'CON BCB'!$R:$R)+SUMIF('CON BCB'!$T:$T,$A33&amp;$A$9&amp;"33"&amp;"CME",'CON BCB'!$R:$R)</f>
        <v>0</v>
      </c>
      <c r="L33" s="56">
        <f>IF(K33=0,0,(SUMIF('CON BCB'!$T:$T,$A33&amp;$A$9&amp;"32"&amp;"CME",'CON BCB'!$S:$S)+SUMIF('CON BCB'!$T:$T,$A33&amp;$A$9&amp;"33"&amp;"CME",'CON BCB'!$S:$S))/(SUMIF('CON BCB'!$T:$T,$A33&amp;$A$9&amp;"32"&amp;"CME",'CON BCB'!$R:$R)+SUMIF('CON BCB'!$T:$T,$A33&amp;$A$9&amp;"33"&amp;"CME",'CON BCB'!$R:$R)))</f>
        <v>0</v>
      </c>
      <c r="M33" s="57">
        <f>SUMIF('CON BCB'!$T:$T,$A33&amp;$A$9&amp;"32"&amp;"VME",'CON BCB'!$R:$R)+SUMIF('CON BCB'!$T:$T,$A33&amp;$A$9&amp;"33"&amp;"VME",'CON BCB'!$R:$R)</f>
        <v>0</v>
      </c>
      <c r="N33" s="58">
        <f>IF(M33=0,0,(SUMIF('CON BCB'!$T:$T,$A33&amp;$A$9&amp;"32"&amp;"VME",'CON BCB'!$S:$S)+SUMIF('CON BCB'!$T:$T,$A33&amp;$A$9&amp;"33"&amp;"VME",'CON BCB'!$S:$S))/(SUMIF('CON BCB'!$T:$T,$A33&amp;$A$9&amp;"32"&amp;"VME",'CON BCB'!$R:$R)+SUMIF('CON BCB'!$T:$T,$A33&amp;$A$9&amp;"33"&amp;"VME",'CON BCB'!$R:$R)))</f>
        <v>0</v>
      </c>
      <c r="O33" s="65">
        <f>SUMIF('CON BCB'!$W:$W,$A33&amp;$A$9&amp;"TD"&amp;"CME",'CON BCB'!$R:$R)</f>
        <v>94.25</v>
      </c>
      <c r="P33" s="64">
        <f>IF(O33=0,0,SUMIF('CON BCB'!$W:$W,$A33&amp;$A$9&amp;"TD"&amp;"CME",'CON BCB'!$S:$S)/SUMIF('CON BCB'!$W:$W,$A33&amp;$A$9&amp;"TD"&amp;"CME",'CON BCB'!$R:$R))</f>
        <v>6.85</v>
      </c>
      <c r="Q33" s="57">
        <f>SUMIF('CON BCB'!$W:$W,$A33&amp;$A$9&amp;"TD"&amp;"VME",'CON BCB'!$R:$R)</f>
        <v>711.5</v>
      </c>
      <c r="R33" s="58">
        <f>IF(Q33=0,0,SUMIF('CON BCB'!$W:$W,$A33&amp;$A$9&amp;"TD"&amp;"VME",'CON BCB'!$S:$S)/SUMIF('CON BCB'!$W:$W,$A33&amp;$A$9&amp;"TD"&amp;"VME",'CON BCB'!$R:$R))</f>
        <v>6.97</v>
      </c>
    </row>
    <row r="34" spans="1:24" x14ac:dyDescent="0.2">
      <c r="A34" s="62">
        <v>2009</v>
      </c>
      <c r="B34" s="63" t="s">
        <v>11</v>
      </c>
      <c r="C34" s="134">
        <f>SUMIF('CON BCB'!$T:$T,$A34&amp;$A$9&amp;"30"&amp;"CME",'CON BCB'!$R:$R)</f>
        <v>125.27</v>
      </c>
      <c r="D34" s="135">
        <f>IF(C34=0,0,SUMIF('CON BCB'!$T:$T,$A34&amp;$A$9&amp;"30"&amp;"CME",'CON BCB'!$S:$S)/SUMIF('CON BCB'!$T:$T,$A34&amp;$A$9&amp;"30"&amp;"CME",'CON BCB'!$R:$R))</f>
        <v>6.85</v>
      </c>
      <c r="E34" s="136">
        <f>SUMIF('CON BCB'!$T:$T,$A34&amp;$A$9&amp;"30"&amp;"VME",'CON BCB'!$R:$R)</f>
        <v>1442.33</v>
      </c>
      <c r="F34" s="137">
        <f>IF(E34=0,0,SUMIF('CON BCB'!$T:$T,$A34&amp;$A$9&amp;"30"&amp;"VME",'CON BCB'!$S:$S)/SUMIF('CON BCB'!$T:$T,$A34&amp;$A$9&amp;"30"&amp;"VME",'CON BCB'!$R:$R))</f>
        <v>6.9400000000000013</v>
      </c>
      <c r="G34" s="57">
        <f>SUMIF('CON BCB'!$T:$T,$A34&amp;$A$9&amp;"31"&amp;"CME",'CON BCB'!$R:$R)</f>
        <v>0</v>
      </c>
      <c r="H34" s="56">
        <f>IF(G34=0,0,SUMIF('CON BCB'!$T:$T,$A34&amp;$A$9&amp;"31"&amp;"CME",'CON BCB'!$S:$S)/SUMIF('CON BCB'!$T:$T,$A34&amp;$A$9&amp;"31"&amp;"CME",'CON BCB'!$R:$R))</f>
        <v>0</v>
      </c>
      <c r="I34" s="57">
        <f>SUMIF('CON BCB'!$T:$T,$A34&amp;$A$9&amp;"31"&amp;"VME",'CON BCB'!$R:$R)</f>
        <v>0</v>
      </c>
      <c r="J34" s="111">
        <f>IF(I34=0,0,SUMIF('CON BCB'!$T:$T,$A34&amp;$A$9&amp;"31"&amp;"VME",'CON BCB'!$S:$S)/SUMIF('CON BCB'!$T:$T,$A34&amp;$A$9&amp;"31"&amp;"VME",'CON BCB'!$R:$R))</f>
        <v>0</v>
      </c>
      <c r="K34" s="57">
        <f>SUMIF('CON BCB'!$T:$T,$A34&amp;$A$9&amp;"32"&amp;"CME",'CON BCB'!$R:$R)+SUMIF('CON BCB'!$T:$T,$A34&amp;$A$9&amp;"33"&amp;"CME",'CON BCB'!$R:$R)</f>
        <v>0</v>
      </c>
      <c r="L34" s="56">
        <f>IF(K34=0,0,(SUMIF('CON BCB'!$T:$T,$A34&amp;$A$9&amp;"32"&amp;"CME",'CON BCB'!$S:$S)+SUMIF('CON BCB'!$T:$T,$A34&amp;$A$9&amp;"33"&amp;"CME",'CON BCB'!$S:$S))/(SUMIF('CON BCB'!$T:$T,$A34&amp;$A$9&amp;"32"&amp;"CME",'CON BCB'!$R:$R)+SUMIF('CON BCB'!$T:$T,$A34&amp;$A$9&amp;"33"&amp;"CME",'CON BCB'!$R:$R)))</f>
        <v>0</v>
      </c>
      <c r="M34" s="57">
        <f>SUMIF('CON BCB'!$T:$T,$A34&amp;$A$9&amp;"32"&amp;"VME",'CON BCB'!$R:$R)+SUMIF('CON BCB'!$T:$T,$A34&amp;$A$9&amp;"33"&amp;"VME",'CON BCB'!$R:$R)</f>
        <v>0</v>
      </c>
      <c r="N34" s="58">
        <f>IF(M34=0,0,(SUMIF('CON BCB'!$T:$T,$A34&amp;$A$9&amp;"32"&amp;"VME",'CON BCB'!$S:$S)+SUMIF('CON BCB'!$T:$T,$A34&amp;$A$9&amp;"33"&amp;"VME",'CON BCB'!$S:$S))/(SUMIF('CON BCB'!$T:$T,$A34&amp;$A$9&amp;"32"&amp;"VME",'CON BCB'!$R:$R)+SUMIF('CON BCB'!$T:$T,$A34&amp;$A$9&amp;"33"&amp;"VME",'CON BCB'!$R:$R)))</f>
        <v>0</v>
      </c>
      <c r="O34" s="65">
        <f>SUMIF('CON BCB'!$W:$W,$A34&amp;$A$9&amp;"TD"&amp;"CME",'CON BCB'!$R:$R)</f>
        <v>125.27</v>
      </c>
      <c r="P34" s="64">
        <f>IF(O34=0,0,SUMIF('CON BCB'!$W:$W,$A34&amp;$A$9&amp;"TD"&amp;"CME",'CON BCB'!$S:$S)/SUMIF('CON BCB'!$W:$W,$A34&amp;$A$9&amp;"TD"&amp;"CME",'CON BCB'!$R:$R))</f>
        <v>6.85</v>
      </c>
      <c r="Q34" s="57">
        <f>SUMIF('CON BCB'!$W:$W,$A34&amp;$A$9&amp;"TD"&amp;"VME",'CON BCB'!$R:$R)</f>
        <v>1442.33</v>
      </c>
      <c r="R34" s="58">
        <f>IF(Q34=0,0,SUMIF('CON BCB'!$W:$W,$A34&amp;$A$9&amp;"TD"&amp;"VME",'CON BCB'!$S:$S)/SUMIF('CON BCB'!$W:$W,$A34&amp;$A$9&amp;"TD"&amp;"VME",'CON BCB'!$R:$R))</f>
        <v>6.9400000000000013</v>
      </c>
    </row>
    <row r="35" spans="1:24" ht="13.5" thickBot="1" x14ac:dyDescent="0.25">
      <c r="A35" s="66">
        <v>2012</v>
      </c>
      <c r="B35" s="63" t="s">
        <v>173</v>
      </c>
      <c r="C35" s="130">
        <f>SUMIF('CON BCB'!$T:$T,$A35&amp;$A$9&amp;"30"&amp;"CME",'CON BCB'!$R:$R)</f>
        <v>449.21999999999997</v>
      </c>
      <c r="D35" s="131">
        <f>IF(C35=0,0,SUMIF('CON BCB'!$T:$T,$A35&amp;$A$9&amp;"30"&amp;"CME",'CON BCB'!$S:$S)/SUMIF('CON BCB'!$T:$T,$A35&amp;$A$9&amp;"30"&amp;"CME",'CON BCB'!$R:$R))</f>
        <v>6.86</v>
      </c>
      <c r="E35" s="132">
        <f>SUMIF('CON BCB'!$T:$T,$A35&amp;$A$9&amp;"30"&amp;"VME",'CON BCB'!$R:$R)</f>
        <v>1927.8799999999999</v>
      </c>
      <c r="F35" s="133">
        <f>IF(E35=0,0,SUMIF('CON BCB'!$T:$T,$A35&amp;$A$9&amp;"30"&amp;"VME",'CON BCB'!$S:$S)/SUMIF('CON BCB'!$T:$T,$A35&amp;$A$9&amp;"30"&amp;"VME",'CON BCB'!$R:$R))</f>
        <v>6.96</v>
      </c>
      <c r="G35" s="57">
        <f>SUMIF('CON BCB'!$T:$T,$A35&amp;$A$9&amp;"31"&amp;"CME",'CON BCB'!$R:$R)</f>
        <v>0</v>
      </c>
      <c r="H35" s="56">
        <f>IF(G35=0,0,SUMIF('CON BCB'!$T:$T,$A35&amp;$A$9&amp;"31"&amp;"CME",'CON BCB'!$S:$S)/SUMIF('CON BCB'!$T:$T,$A35&amp;$A$9&amp;"31"&amp;"CME",'CON BCB'!$R:$R))</f>
        <v>0</v>
      </c>
      <c r="I35" s="57">
        <f>SUMIF('CON BCB'!$T:$T,$A35&amp;$A$9&amp;"31"&amp;"VME",'CON BCB'!$R:$R)</f>
        <v>0</v>
      </c>
      <c r="J35" s="111">
        <f>IF(I35=0,0,SUMIF('CON BCB'!$T:$T,$A35&amp;$A$9&amp;"31"&amp;"VME",'CON BCB'!$S:$S)/SUMIF('CON BCB'!$T:$T,$A35&amp;$A$9&amp;"31"&amp;"VME",'CON BCB'!$R:$R))</f>
        <v>0</v>
      </c>
      <c r="K35" s="57">
        <f>SUMIF('CON BCB'!$T:$T,$A35&amp;$A$9&amp;"32"&amp;"CME",'CON BCB'!$R:$R)+SUMIF('CON BCB'!$T:$T,$A35&amp;$A$9&amp;"33"&amp;"CME",'CON BCB'!$R:$R)</f>
        <v>0</v>
      </c>
      <c r="L35" s="56">
        <f>IF(K35=0,0,(SUMIF('CON BCB'!$T:$T,$A35&amp;$A$9&amp;"32"&amp;"CME",'CON BCB'!$S:$S)+SUMIF('CON BCB'!$T:$T,$A35&amp;$A$9&amp;"33"&amp;"CME",'CON BCB'!$S:$S))/(SUMIF('CON BCB'!$T:$T,$A35&amp;$A$9&amp;"32"&amp;"CME",'CON BCB'!$R:$R)+SUMIF('CON BCB'!$T:$T,$A35&amp;$A$9&amp;"33"&amp;"CME",'CON BCB'!$R:$R)))</f>
        <v>0</v>
      </c>
      <c r="M35" s="57">
        <f>SUMIF('CON BCB'!$T:$T,$A35&amp;$A$9&amp;"32"&amp;"VME",'CON BCB'!$R:$R)+SUMIF('CON BCB'!$T:$T,$A35&amp;$A$9&amp;"33"&amp;"VME",'CON BCB'!$R:$R)</f>
        <v>0</v>
      </c>
      <c r="N35" s="58">
        <f>IF(M35=0,0,(SUMIF('CON BCB'!$T:$T,$A35&amp;$A$9&amp;"32"&amp;"VME",'CON BCB'!$S:$S)+SUMIF('CON BCB'!$T:$T,$A35&amp;$A$9&amp;"33"&amp;"VME",'CON BCB'!$S:$S))/(SUMIF('CON BCB'!$T:$T,$A35&amp;$A$9&amp;"32"&amp;"VME",'CON BCB'!$R:$R)+SUMIF('CON BCB'!$T:$T,$A35&amp;$A$9&amp;"33"&amp;"VME",'CON BCB'!$R:$R)))</f>
        <v>0</v>
      </c>
      <c r="O35" s="65">
        <f>SUMIF('CON BCB'!$W:$W,$A35&amp;$A$9&amp;"TD"&amp;"CME",'CON BCB'!$R:$R)</f>
        <v>449.21999999999997</v>
      </c>
      <c r="P35" s="64">
        <f>IF(O35=0,0,SUMIF('CON BCB'!$W:$W,$A35&amp;$A$9&amp;"TD"&amp;"CME",'CON BCB'!$S:$S)/SUMIF('CON BCB'!$W:$W,$A35&amp;$A$9&amp;"TD"&amp;"CME",'CON BCB'!$R:$R))</f>
        <v>6.86</v>
      </c>
      <c r="Q35" s="57">
        <f>SUMIF('CON BCB'!$W:$W,$A35&amp;$A$9&amp;"TD"&amp;"VME",'CON BCB'!$R:$R)</f>
        <v>1927.8799999999999</v>
      </c>
      <c r="R35" s="58">
        <f>IF(Q35=0,0,SUMIF('CON BCB'!$W:$W,$A35&amp;$A$9&amp;"TD"&amp;"VME",'CON BCB'!$S:$S)/SUMIF('CON BCB'!$W:$W,$A35&amp;$A$9&amp;"TD"&amp;"VME",'CON BCB'!$R:$R))</f>
        <v>6.96</v>
      </c>
    </row>
    <row r="36" spans="1:24" ht="13.5" thickBot="1" x14ac:dyDescent="0.25">
      <c r="A36" s="67">
        <v>3</v>
      </c>
      <c r="B36" s="68" t="s">
        <v>23</v>
      </c>
      <c r="C36" s="45">
        <f>SUMIF('CON BCB'!$U:$U,$A36&amp;$A$9&amp;"30"&amp;"CME",'CON BCB'!$R:$R)</f>
        <v>115131.64000000001</v>
      </c>
      <c r="D36" s="46">
        <f>IF(SUMIF('CON BCB'!$U:$U,$A36&amp;$A$9&amp;"30"&amp;"CME",'CON BCB'!$R:$R)&lt;&gt;0,+SUMIF('CON BCB'!$U:$U,$A36&amp;$A$9&amp;"30"&amp;"CME",'CON BCB'!$S:$S)/SUMIF('CON BCB'!$U:$U,$A36&amp;$A$9&amp;"30"&amp;"CME",'CON BCB'!$R:$R),0)</f>
        <v>6.8614237224450205</v>
      </c>
      <c r="E36" s="45">
        <f>SUMIF('CON BCB'!$U:$U,$A36&amp;$A$9&amp;"30"&amp;"VME",'CON BCB'!$R:$R)</f>
        <v>198234.81279999993</v>
      </c>
      <c r="F36" s="46">
        <f>IF(SUMIF('CON BCB'!$U:$U,$A36&amp;$A$9&amp;"30"&amp;"VME",'CON BCB'!$R:$R)&lt;&gt;0,+SUMIF('CON BCB'!$U:$U,$A36&amp;$A$9&amp;"30"&amp;"VME",'CON BCB'!$S:$S)/SUMIF('CON BCB'!$U:$U,$A36&amp;$A$9&amp;"30"&amp;"VME",'CON BCB'!$R:$R),0)</f>
        <v>6.9658714214297701</v>
      </c>
      <c r="G36" s="47">
        <f>SUMIF('CON BCB'!$U:$U,$A36&amp;$A$9&amp;"31"&amp;"CME",'CON BCB'!$R:$R)</f>
        <v>1000</v>
      </c>
      <c r="H36" s="46">
        <f>IF(SUMIF('CON BCB'!$U:$U,$A36&amp;$A$9&amp;"31"&amp;"CME",'CON BCB'!$R:$R)&lt;&gt;0,+SUMIF('CON BCB'!$U:$U,$A36&amp;$A$9&amp;"31"&amp;"CME",'CON BCB'!$S:$S)/SUMIF('CON BCB'!$U:$U,$A36&amp;$A$9&amp;"31"&amp;"CME",'CON BCB'!$R:$R),0)</f>
        <v>6.93</v>
      </c>
      <c r="I36" s="47">
        <f>SUMIF('CON BCB'!$U:$U,$A36&amp;$A$9&amp;"31"&amp;"VME",'CON BCB'!$R:$R)</f>
        <v>0</v>
      </c>
      <c r="J36" s="48">
        <f>IF(SUMIF('CON BCB'!$U:$U,$A36&amp;$A$9&amp;"31"&amp;"VME",'CON BCB'!$R:$R)&lt;&gt;0,+SUMIF('CON BCB'!$U:$U,$A36&amp;$A$9&amp;"31"&amp;"VME",'CON BCB'!$S:$S)/SUMIF('CON BCB'!$U:$U,$A36&amp;$A$9&amp;"31"&amp;"VME",'CON BCB'!$R:$R),0)</f>
        <v>0</v>
      </c>
      <c r="K36" s="47">
        <f>SUMIF('CON BCB'!$U:$U,$A36&amp;$A$9&amp;"32"&amp;"CME",'CON BCB'!$R:$R)+SUMIF('CON BCB'!$U:$U,$A36&amp;$A$9&amp;"33"&amp;"CME",'CON BCB'!$R:$R)</f>
        <v>100000</v>
      </c>
      <c r="L36" s="46">
        <f>IF(K36&lt;&gt;0,(SUMIF('CON BCB'!$U:$U,$A36&amp;$A$9&amp;"32"&amp;"CME",'CON BCB'!$S:$S)+SUMIF('CON BCB'!$U:$U,$A36&amp;$A$9&amp;"33"&amp;"CME",'CON BCB'!$S:$S))/(SUMIF('CON BCB'!$U:$U,$A36&amp;$A$9&amp;"32"&amp;"CME",'CON BCB'!$R:$R)+SUMIF('CON BCB'!$U:$U,$A36&amp;$A$9&amp;"33"&amp;"CME",'CON BCB'!$R:$R)),0)</f>
        <v>6.96</v>
      </c>
      <c r="M36" s="47">
        <f>SUMIF('CON BCB'!$U:$U,$A36&amp;$A$9&amp;"32"&amp;"VME",'CON BCB'!$R:$R)+SUMIF('CON BCB'!$U:$U,$A36&amp;$A$9&amp;"33"&amp;"VME",'CON BCB'!$R:$R)</f>
        <v>0</v>
      </c>
      <c r="N36" s="48">
        <f>IF(M36&lt;&gt;0,(SUMIF('CON BCB'!$U:$U,$A36&amp;$A$9&amp;"32"&amp;"VME",'CON BCB'!$S:$S)+SUMIF('CON BCB'!$U:$U,$A36&amp;$A$9&amp;"33"&amp;"VME",'CON BCB'!$S:$S))/(SUMIF('CON BCB'!$U:$U,$A36&amp;$A$9&amp;"32"&amp;"VME",'CON BCB'!$R:$R)+SUMIF('CON BCB'!$U:$U,$A36&amp;$A$9&amp;"33"&amp;"VME",'CON BCB'!$R:$R)),0)</f>
        <v>0</v>
      </c>
      <c r="O36" s="47">
        <f>SUMIF('CON BCB'!$V:$V,$A36&amp;$A$9&amp;"TD"&amp;"CME",'CON BCB'!$R:$R)</f>
        <v>216131.64000000004</v>
      </c>
      <c r="P36" s="46">
        <f>IF(O36=0,0,SUMIF('CON BCB'!$V:$V,$A36&amp;$A$9&amp;"TD"&amp;"CME",'CON BCB'!$S:$S)/SUMIF('CON BCB'!$V:$V,$A36&amp;$A$9&amp;"TD"&amp;"CME",'CON BCB'!$R:$R))</f>
        <v>6.907350380999282</v>
      </c>
      <c r="Q36" s="47">
        <f>SUMIF('CON BCB'!$V:$V,$A36&amp;$A$9&amp;"TD"&amp;"VME",'CON BCB'!$R:$R)</f>
        <v>198234.81279999993</v>
      </c>
      <c r="R36" s="48">
        <f>IF(Q36=0,0,SUMIF('CON BCB'!$V:$V,$A36&amp;$A$9&amp;"TD"&amp;"VME",'CON BCB'!$S:$S)/SUMIF('CON BCB'!$V:$V,$A36&amp;$A$9&amp;"TD"&amp;"VME",'CON BCB'!$R:$R))</f>
        <v>6.9658714214297701</v>
      </c>
    </row>
    <row r="37" spans="1:24" x14ac:dyDescent="0.2">
      <c r="A37" s="66">
        <v>3001</v>
      </c>
      <c r="B37" s="54" t="s">
        <v>150</v>
      </c>
      <c r="C37" s="126">
        <f>SUMIF('CON BCB'!$T:$T,$A37&amp;$A$9&amp;"30"&amp;"CME",'CON BCB'!$R:$R)</f>
        <v>19941.36</v>
      </c>
      <c r="D37" s="127">
        <f>IF(C37=0,0,SUMIF('CON BCB'!$T:$T,$A37&amp;$A$9&amp;"30"&amp;"CME",'CON BCB'!$S:$S)/SUMIF('CON BCB'!$T:$T,$A37&amp;$A$9&amp;"30"&amp;"CME",'CON BCB'!$R:$R))</f>
        <v>6.870000000000001</v>
      </c>
      <c r="E37" s="128">
        <f>SUMIF('CON BCB'!$T:$T,$A37&amp;$A$9&amp;"30"&amp;"VME",'CON BCB'!$R:$R)</f>
        <v>28544.949999999997</v>
      </c>
      <c r="F37" s="129">
        <f>IF(E37=0,0,SUMIF('CON BCB'!$T:$T,$A37&amp;$A$9&amp;"30"&amp;"VME",'CON BCB'!$S:$S)/SUMIF('CON BCB'!$T:$T,$A37&amp;$A$9&amp;"30"&amp;"VME",'CON BCB'!$R:$R))</f>
        <v>6.97</v>
      </c>
      <c r="G37" s="57">
        <f>SUMIF('CON BCB'!$T:$T,$A37&amp;$A$9&amp;"31"&amp;"CME",'CON BCB'!$R:$R)</f>
        <v>1000</v>
      </c>
      <c r="H37" s="56">
        <f>IF(G37=0,0,SUMIF('CON BCB'!$T:$T,$A37&amp;$A$9&amp;"31"&amp;"CME",'CON BCB'!$S:$S)/SUMIF('CON BCB'!$T:$T,$A37&amp;$A$9&amp;"31"&amp;"CME",'CON BCB'!$R:$R))</f>
        <v>6.93</v>
      </c>
      <c r="I37" s="57">
        <f>SUMIF('CON BCB'!$T:$T,$A37&amp;$A$9&amp;"31"&amp;"VME",'CON BCB'!$R:$R)</f>
        <v>0</v>
      </c>
      <c r="J37" s="111">
        <f>IF(I37=0,0,SUMIF('CON BCB'!$T:$T,$A37&amp;$A$9&amp;"31"&amp;"VME",'CON BCB'!$S:$S)/SUMIF('CON BCB'!$T:$T,$A37&amp;$A$9&amp;"31"&amp;"VME",'CON BCB'!$R:$R))</f>
        <v>0</v>
      </c>
      <c r="K37" s="57">
        <f>SUMIF('CON BCB'!$T:$T,$A37&amp;$A$9&amp;"32"&amp;"CME",'CON BCB'!$R:$R)+SUMIF('CON BCB'!$T:$T,$A37&amp;$A$9&amp;"33"&amp;"CME",'CON BCB'!$R:$R)</f>
        <v>0</v>
      </c>
      <c r="L37" s="56">
        <f>IF(K37=0,0,(SUMIF('CON BCB'!$T:$T,$A37&amp;$A$9&amp;"32"&amp;"CME",'CON BCB'!$S:$S)+SUMIF('CON BCB'!$T:$T,$A37&amp;$A$9&amp;"33"&amp;"CME",'CON BCB'!$S:$S))/(SUMIF('CON BCB'!$T:$T,$A37&amp;$A$9&amp;"32"&amp;"CME",'CON BCB'!$R:$R)+SUMIF('CON BCB'!$T:$T,$A37&amp;$A$9&amp;"33"&amp;"CME",'CON BCB'!$R:$R)))</f>
        <v>0</v>
      </c>
      <c r="M37" s="57">
        <f>SUMIF('CON BCB'!$T:$T,$A37&amp;$A$9&amp;"32"&amp;"VME",'CON BCB'!$R:$R)+SUMIF('CON BCB'!$T:$T,$A37&amp;$A$9&amp;"33"&amp;"VME",'CON BCB'!$R:$R)</f>
        <v>0</v>
      </c>
      <c r="N37" s="58">
        <f>IF(M37=0,0,(SUMIF('CON BCB'!$T:$T,$A37&amp;$A$9&amp;"32"&amp;"VME",'CON BCB'!$S:$S)+SUMIF('CON BCB'!$T:$T,$A37&amp;$A$9&amp;"33"&amp;"VME",'CON BCB'!$S:$S))/(SUMIF('CON BCB'!$T:$T,$A37&amp;$A$9&amp;"32"&amp;"VME",'CON BCB'!$R:$R)+SUMIF('CON BCB'!$T:$T,$A37&amp;$A$9&amp;"33"&amp;"VME",'CON BCB'!$R:$R)))</f>
        <v>0</v>
      </c>
      <c r="O37" s="65">
        <f>SUMIF('CON BCB'!$W:$W,$A37&amp;$A$9&amp;"TD"&amp;"CME",'CON BCB'!$R:$R)</f>
        <v>20941.36</v>
      </c>
      <c r="P37" s="64">
        <f>IF(O37=0,0,SUMIF('CON BCB'!$W:$W,$A37&amp;$A$9&amp;"TD"&amp;"CME",'CON BCB'!$S:$S)/SUMIF('CON BCB'!$W:$W,$A37&amp;$A$9&amp;"TD"&amp;"CME",'CON BCB'!$R:$R))</f>
        <v>6.8728651434290811</v>
      </c>
      <c r="Q37" s="57">
        <f>SUMIF('CON BCB'!$W:$W,$A37&amp;$A$9&amp;"TD"&amp;"VME",'CON BCB'!$R:$R)</f>
        <v>28544.949999999997</v>
      </c>
      <c r="R37" s="58">
        <f>IF(Q37=0,0,SUMIF('CON BCB'!$W:$W,$A37&amp;$A$9&amp;"TD"&amp;"VME",'CON BCB'!$S:$S)/SUMIF('CON BCB'!$W:$W,$A37&amp;$A$9&amp;"TD"&amp;"VME",'CON BCB'!$R:$R))</f>
        <v>6.97</v>
      </c>
      <c r="U37" s="36"/>
      <c r="X37" s="36"/>
    </row>
    <row r="38" spans="1:24" x14ac:dyDescent="0.2">
      <c r="A38" s="62">
        <v>3002</v>
      </c>
      <c r="B38" s="63" t="s">
        <v>67</v>
      </c>
      <c r="C38" s="134">
        <f>SUMIF('CON BCB'!$T:$T,$A38&amp;$A$9&amp;"30"&amp;"CME",'CON BCB'!$R:$R)</f>
        <v>13777.16</v>
      </c>
      <c r="D38" s="135">
        <f>IF(C38=0,0,SUMIF('CON BCB'!$T:$T,$A38&amp;$A$9&amp;"30"&amp;"CME",'CON BCB'!$S:$S)/SUMIF('CON BCB'!$T:$T,$A38&amp;$A$9&amp;"30"&amp;"CME",'CON BCB'!$R:$R))</f>
        <v>6.87</v>
      </c>
      <c r="E38" s="138">
        <f>SUMIF('CON BCB'!$T:$T,$A38&amp;$A$9&amp;"30"&amp;"VME",'CON BCB'!$R:$R)</f>
        <v>29832.48</v>
      </c>
      <c r="F38" s="137">
        <f>IF(E38=0,0,SUMIF('CON BCB'!$T:$T,$A38&amp;$A$9&amp;"30"&amp;"VME",'CON BCB'!$S:$S)/SUMIF('CON BCB'!$T:$T,$A38&amp;$A$9&amp;"30"&amp;"VME",'CON BCB'!$R:$R))</f>
        <v>6.97</v>
      </c>
      <c r="G38" s="57">
        <f>SUMIF('CON BCB'!$T:$T,$A38&amp;$A$9&amp;"31"&amp;"CME",'CON BCB'!$R:$R)</f>
        <v>0</v>
      </c>
      <c r="H38" s="56">
        <f>IF(G38=0,0,SUMIF('CON BCB'!$T:$T,$A38&amp;$A$9&amp;"31"&amp;"CME",'CON BCB'!$S:$S)/SUMIF('CON BCB'!$T:$T,$A38&amp;$A$9&amp;"31"&amp;"CME",'CON BCB'!$R:$R))</f>
        <v>0</v>
      </c>
      <c r="I38" s="57">
        <f>SUMIF('CON BCB'!$T:$T,$A38&amp;$A$9&amp;"31"&amp;"VME",'CON BCB'!$R:$R)</f>
        <v>0</v>
      </c>
      <c r="J38" s="111">
        <f>IF(I38=0,0,SUMIF('CON BCB'!$T:$T,$A38&amp;$A$9&amp;"31"&amp;"VME",'CON BCB'!$S:$S)/SUMIF('CON BCB'!$T:$T,$A38&amp;$A$9&amp;"31"&amp;"VME",'CON BCB'!$R:$R))</f>
        <v>0</v>
      </c>
      <c r="K38" s="57">
        <f>SUMIF('CON BCB'!$T:$T,$A38&amp;$A$9&amp;"32"&amp;"CME",'CON BCB'!$R:$R)+SUMIF('CON BCB'!$T:$T,$A38&amp;$A$9&amp;"33"&amp;"CME",'CON BCB'!$R:$R)</f>
        <v>100000</v>
      </c>
      <c r="L38" s="56">
        <f>IF(K38=0,0,(SUMIF('CON BCB'!$T:$T,$A38&amp;$A$9&amp;"32"&amp;"CME",'CON BCB'!$S:$S)+SUMIF('CON BCB'!$T:$T,$A38&amp;$A$9&amp;"33"&amp;"CME",'CON BCB'!$S:$S))/(SUMIF('CON BCB'!$T:$T,$A38&amp;$A$9&amp;"32"&amp;"CME",'CON BCB'!$R:$R)+SUMIF('CON BCB'!$T:$T,$A38&amp;$A$9&amp;"33"&amp;"CME",'CON BCB'!$R:$R)))</f>
        <v>6.96</v>
      </c>
      <c r="M38" s="57">
        <f>SUMIF('CON BCB'!$T:$T,$A38&amp;$A$9&amp;"32"&amp;"VME",'CON BCB'!$R:$R)+SUMIF('CON BCB'!$T:$T,$A38&amp;$A$9&amp;"33"&amp;"VME",'CON BCB'!$R:$R)</f>
        <v>0</v>
      </c>
      <c r="N38" s="58">
        <f>IF(M38=0,0,(SUMIF('CON BCB'!$T:$T,$A38&amp;$A$9&amp;"32"&amp;"VME",'CON BCB'!$S:$S)+SUMIF('CON BCB'!$T:$T,$A38&amp;$A$9&amp;"33"&amp;"VME",'CON BCB'!$S:$S))/(SUMIF('CON BCB'!$T:$T,$A38&amp;$A$9&amp;"32"&amp;"VME",'CON BCB'!$R:$R)+SUMIF('CON BCB'!$T:$T,$A38&amp;$A$9&amp;"33"&amp;"VME",'CON BCB'!$R:$R)))</f>
        <v>0</v>
      </c>
      <c r="O38" s="65">
        <f>SUMIF('CON BCB'!$W:$W,$A38&amp;$A$9&amp;"TD"&amp;"CME",'CON BCB'!$R:$R)</f>
        <v>113777.16</v>
      </c>
      <c r="P38" s="64">
        <f>IF(O38=0,0,SUMIF('CON BCB'!$W:$W,$A38&amp;$A$9&amp;"TD"&amp;"CME",'CON BCB'!$S:$S)/SUMIF('CON BCB'!$W:$W,$A38&amp;$A$9&amp;"TD"&amp;"CME",'CON BCB'!$R:$R))</f>
        <v>6.9491019919990977</v>
      </c>
      <c r="Q38" s="57">
        <f>SUMIF('CON BCB'!$W:$W,$A38&amp;$A$9&amp;"TD"&amp;"VME",'CON BCB'!$R:$R)</f>
        <v>29832.48</v>
      </c>
      <c r="R38" s="58">
        <f>IF(Q38=0,0,SUMIF('CON BCB'!$W:$W,$A38&amp;$A$9&amp;"TD"&amp;"VME",'CON BCB'!$S:$S)/SUMIF('CON BCB'!$W:$W,$A38&amp;$A$9&amp;"TD"&amp;"VME",'CON BCB'!$R:$R))</f>
        <v>6.97</v>
      </c>
      <c r="U38" s="36"/>
      <c r="X38" s="36"/>
    </row>
    <row r="39" spans="1:24" x14ac:dyDescent="0.2">
      <c r="A39" s="62">
        <v>3003</v>
      </c>
      <c r="B39" s="63" t="s">
        <v>151</v>
      </c>
      <c r="C39" s="134">
        <f>SUMIF('CON BCB'!$T:$T,$A39&amp;$A$9&amp;"30"&amp;"CME",'CON BCB'!$R:$R)</f>
        <v>9635.91</v>
      </c>
      <c r="D39" s="135">
        <f>IF(C39=0,0,SUMIF('CON BCB'!$T:$T,$A39&amp;$A$9&amp;"30"&amp;"CME",'CON BCB'!$S:$S)/SUMIF('CON BCB'!$T:$T,$A39&amp;$A$9&amp;"30"&amp;"CME",'CON BCB'!$R:$R))</f>
        <v>6.86</v>
      </c>
      <c r="E39" s="138">
        <f>SUMIF('CON BCB'!$T:$T,$A39&amp;$A$9&amp;"30"&amp;"VME",'CON BCB'!$R:$R)</f>
        <v>19484.98</v>
      </c>
      <c r="F39" s="137">
        <f>IF(E39=0,0,SUMIF('CON BCB'!$T:$T,$A39&amp;$A$9&amp;"30"&amp;"VME",'CON BCB'!$S:$S)/SUMIF('CON BCB'!$T:$T,$A39&amp;$A$9&amp;"30"&amp;"VME",'CON BCB'!$R:$R))</f>
        <v>6.96</v>
      </c>
      <c r="G39" s="57">
        <f>SUMIF('CON BCB'!$T:$T,$A39&amp;$A$9&amp;"31"&amp;"CME",'CON BCB'!$R:$R)</f>
        <v>0</v>
      </c>
      <c r="H39" s="56">
        <f>IF(G39=0,0,SUMIF('CON BCB'!$T:$T,$A39&amp;$A$9&amp;"31"&amp;"CME",'CON BCB'!$S:$S)/SUMIF('CON BCB'!$T:$T,$A39&amp;$A$9&amp;"31"&amp;"CME",'CON BCB'!$R:$R))</f>
        <v>0</v>
      </c>
      <c r="I39" s="57">
        <f>SUMIF('CON BCB'!$T:$T,$A39&amp;$A$9&amp;"31"&amp;"VME",'CON BCB'!$R:$R)</f>
        <v>0</v>
      </c>
      <c r="J39" s="111">
        <f>IF(I39=0,0,SUMIF('CON BCB'!$T:$T,$A39&amp;$A$9&amp;"31"&amp;"VME",'CON BCB'!$S:$S)/SUMIF('CON BCB'!$T:$T,$A39&amp;$A$9&amp;"31"&amp;"VME",'CON BCB'!$R:$R))</f>
        <v>0</v>
      </c>
      <c r="K39" s="57">
        <f>SUMIF('CON BCB'!$T:$T,$A39&amp;$A$9&amp;"32"&amp;"CME",'CON BCB'!$R:$R)+SUMIF('CON BCB'!$T:$T,$A39&amp;$A$9&amp;"33"&amp;"CME",'CON BCB'!$R:$R)</f>
        <v>0</v>
      </c>
      <c r="L39" s="56">
        <f>IF(K39=0,0,(SUMIF('CON BCB'!$T:$T,$A39&amp;$A$9&amp;"32"&amp;"CME",'CON BCB'!$S:$S)+SUMIF('CON BCB'!$T:$T,$A39&amp;$A$9&amp;"33"&amp;"CME",'CON BCB'!$S:$S))/(SUMIF('CON BCB'!$T:$T,$A39&amp;$A$9&amp;"32"&amp;"CME",'CON BCB'!$R:$R)+SUMIF('CON BCB'!$T:$T,$A39&amp;$A$9&amp;"33"&amp;"CME",'CON BCB'!$R:$R)))</f>
        <v>0</v>
      </c>
      <c r="M39" s="57">
        <f>SUMIF('CON BCB'!$T:$T,$A39&amp;$A$9&amp;"32"&amp;"VME",'CON BCB'!$R:$R)+SUMIF('CON BCB'!$T:$T,$A39&amp;$A$9&amp;"33"&amp;"VME",'CON BCB'!$R:$R)</f>
        <v>0</v>
      </c>
      <c r="N39" s="58">
        <f>IF(M39=0,0,(SUMIF('CON BCB'!$T:$T,$A39&amp;$A$9&amp;"32"&amp;"VME",'CON BCB'!$S:$S)+SUMIF('CON BCB'!$T:$T,$A39&amp;$A$9&amp;"33"&amp;"VME",'CON BCB'!$S:$S))/(SUMIF('CON BCB'!$T:$T,$A39&amp;$A$9&amp;"32"&amp;"VME",'CON BCB'!$R:$R)+SUMIF('CON BCB'!$T:$T,$A39&amp;$A$9&amp;"33"&amp;"VME",'CON BCB'!$R:$R)))</f>
        <v>0</v>
      </c>
      <c r="O39" s="65">
        <f>SUMIF('CON BCB'!$W:$W,$A39&amp;$A$9&amp;"TD"&amp;"CME",'CON BCB'!$R:$R)</f>
        <v>9635.91</v>
      </c>
      <c r="P39" s="64">
        <f>IF(O39=0,0,SUMIF('CON BCB'!$W:$W,$A39&amp;$A$9&amp;"TD"&amp;"CME",'CON BCB'!$S:$S)/SUMIF('CON BCB'!$W:$W,$A39&amp;$A$9&amp;"TD"&amp;"CME",'CON BCB'!$R:$R))</f>
        <v>6.86</v>
      </c>
      <c r="Q39" s="57">
        <f>SUMIF('CON BCB'!$W:$W,$A39&amp;$A$9&amp;"TD"&amp;"VME",'CON BCB'!$R:$R)</f>
        <v>19484.98</v>
      </c>
      <c r="R39" s="58">
        <f>IF(Q39=0,0,SUMIF('CON BCB'!$W:$W,$A39&amp;$A$9&amp;"TD"&amp;"VME",'CON BCB'!$S:$S)/SUMIF('CON BCB'!$W:$W,$A39&amp;$A$9&amp;"TD"&amp;"VME",'CON BCB'!$R:$R))</f>
        <v>6.96</v>
      </c>
      <c r="U39" s="36"/>
      <c r="X39" s="36"/>
    </row>
    <row r="40" spans="1:24" x14ac:dyDescent="0.2">
      <c r="A40" s="62">
        <v>3005</v>
      </c>
      <c r="B40" s="63" t="s">
        <v>135</v>
      </c>
      <c r="C40" s="134">
        <f>SUMIF('CON BCB'!$T:$T,$A40&amp;$A$9&amp;"30"&amp;"CME",'CON BCB'!$R:$R)</f>
        <v>4113.3100000000004</v>
      </c>
      <c r="D40" s="135">
        <f>IF(C40=0,0,SUMIF('CON BCB'!$T:$T,$A40&amp;$A$9&amp;"30"&amp;"CME",'CON BCB'!$S:$S)/SUMIF('CON BCB'!$T:$T,$A40&amp;$A$9&amp;"30"&amp;"CME",'CON BCB'!$R:$R))</f>
        <v>6.85</v>
      </c>
      <c r="E40" s="138">
        <f>SUMIF('CON BCB'!$T:$T,$A40&amp;$A$9&amp;"30"&amp;"VME",'CON BCB'!$R:$R)</f>
        <v>5557.1</v>
      </c>
      <c r="F40" s="137">
        <f>IF(E40=0,0,SUMIF('CON BCB'!$T:$T,$A40&amp;$A$9&amp;"30"&amp;"VME",'CON BCB'!$S:$S)/SUMIF('CON BCB'!$T:$T,$A40&amp;$A$9&amp;"30"&amp;"VME",'CON BCB'!$R:$R))</f>
        <v>6.97</v>
      </c>
      <c r="G40" s="57">
        <f>SUMIF('CON BCB'!$T:$T,$A40&amp;$A$9&amp;"31"&amp;"CME",'CON BCB'!$R:$R)</f>
        <v>0</v>
      </c>
      <c r="H40" s="56">
        <f>IF(G40=0,0,SUMIF('CON BCB'!$T:$T,$A40&amp;$A$9&amp;"31"&amp;"CME",'CON BCB'!$S:$S)/SUMIF('CON BCB'!$T:$T,$A40&amp;$A$9&amp;"31"&amp;"CME",'CON BCB'!$R:$R))</f>
        <v>0</v>
      </c>
      <c r="I40" s="57">
        <f>SUMIF('CON BCB'!$T:$T,$A40&amp;$A$9&amp;"31"&amp;"VME",'CON BCB'!$R:$R)</f>
        <v>0</v>
      </c>
      <c r="J40" s="111">
        <f>IF(I40=0,0,SUMIF('CON BCB'!$T:$T,$A40&amp;$A$9&amp;"31"&amp;"VME",'CON BCB'!$S:$S)/SUMIF('CON BCB'!$T:$T,$A40&amp;$A$9&amp;"31"&amp;"VME",'CON BCB'!$R:$R))</f>
        <v>0</v>
      </c>
      <c r="K40" s="57">
        <f>SUMIF('CON BCB'!$T:$T,$A40&amp;$A$9&amp;"32"&amp;"CME",'CON BCB'!$R:$R)+SUMIF('CON BCB'!$T:$T,$A40&amp;$A$9&amp;"33"&amp;"CME",'CON BCB'!$R:$R)</f>
        <v>0</v>
      </c>
      <c r="L40" s="56">
        <f>IF(K40=0,0,(SUMIF('CON BCB'!$T:$T,$A40&amp;$A$9&amp;"32"&amp;"CME",'CON BCB'!$S:$S)+SUMIF('CON BCB'!$T:$T,$A40&amp;$A$9&amp;"33"&amp;"CME",'CON BCB'!$S:$S))/(SUMIF('CON BCB'!$T:$T,$A40&amp;$A$9&amp;"32"&amp;"CME",'CON BCB'!$R:$R)+SUMIF('CON BCB'!$T:$T,$A40&amp;$A$9&amp;"33"&amp;"CME",'CON BCB'!$R:$R)))</f>
        <v>0</v>
      </c>
      <c r="M40" s="57">
        <f>SUMIF('CON BCB'!$T:$T,$A40&amp;$A$9&amp;"32"&amp;"VME",'CON BCB'!$R:$R)+SUMIF('CON BCB'!$T:$T,$A40&amp;$A$9&amp;"33"&amp;"VME",'CON BCB'!$R:$R)</f>
        <v>0</v>
      </c>
      <c r="N40" s="58">
        <f>IF(M40=0,0,(SUMIF('CON BCB'!$T:$T,$A40&amp;$A$9&amp;"32"&amp;"VME",'CON BCB'!$S:$S)+SUMIF('CON BCB'!$T:$T,$A40&amp;$A$9&amp;"33"&amp;"VME",'CON BCB'!$S:$S))/(SUMIF('CON BCB'!$T:$T,$A40&amp;$A$9&amp;"32"&amp;"VME",'CON BCB'!$R:$R)+SUMIF('CON BCB'!$T:$T,$A40&amp;$A$9&amp;"33"&amp;"VME",'CON BCB'!$R:$R)))</f>
        <v>0</v>
      </c>
      <c r="O40" s="65">
        <f>SUMIF('CON BCB'!$W:$W,$A40&amp;$A$9&amp;"TD"&amp;"CME",'CON BCB'!$R:$R)</f>
        <v>4113.3100000000004</v>
      </c>
      <c r="P40" s="64">
        <f>IF(O40=0,0,SUMIF('CON BCB'!$W:$W,$A40&amp;$A$9&amp;"TD"&amp;"CME",'CON BCB'!$S:$S)/SUMIF('CON BCB'!$W:$W,$A40&amp;$A$9&amp;"TD"&amp;"CME",'CON BCB'!$R:$R))</f>
        <v>6.85</v>
      </c>
      <c r="Q40" s="57">
        <f>SUMIF('CON BCB'!$W:$W,$A40&amp;$A$9&amp;"TD"&amp;"VME",'CON BCB'!$R:$R)</f>
        <v>5557.1</v>
      </c>
      <c r="R40" s="58">
        <f>IF(Q40=0,0,SUMIF('CON BCB'!$W:$W,$A40&amp;$A$9&amp;"TD"&amp;"VME",'CON BCB'!$S:$S)/SUMIF('CON BCB'!$W:$W,$A40&amp;$A$9&amp;"TD"&amp;"VME",'CON BCB'!$R:$R))</f>
        <v>6.97</v>
      </c>
      <c r="U40" s="36"/>
      <c r="X40" s="36"/>
    </row>
    <row r="41" spans="1:24" x14ac:dyDescent="0.2">
      <c r="A41" s="62">
        <v>3006</v>
      </c>
      <c r="B41" s="63" t="s">
        <v>103</v>
      </c>
      <c r="C41" s="134">
        <f>SUMIF('CON BCB'!$T:$T,$A41&amp;$A$9&amp;"30"&amp;"CME",'CON BCB'!$R:$R)</f>
        <v>10011.42</v>
      </c>
      <c r="D41" s="135">
        <f>IF(C41=0,0,SUMIF('CON BCB'!$T:$T,$A41&amp;$A$9&amp;"30"&amp;"CME",'CON BCB'!$S:$S)/SUMIF('CON BCB'!$T:$T,$A41&amp;$A$9&amp;"30"&amp;"CME",'CON BCB'!$R:$R))</f>
        <v>6.9000000000000012</v>
      </c>
      <c r="E41" s="138">
        <f>SUMIF('CON BCB'!$T:$T,$A41&amp;$A$9&amp;"30"&amp;"VME",'CON BCB'!$R:$R)</f>
        <v>8787.36</v>
      </c>
      <c r="F41" s="137">
        <f>IF(E41=0,0,SUMIF('CON BCB'!$T:$T,$A41&amp;$A$9&amp;"30"&amp;"VME",'CON BCB'!$S:$S)/SUMIF('CON BCB'!$T:$T,$A41&amp;$A$9&amp;"30"&amp;"VME",'CON BCB'!$R:$R))</f>
        <v>6.96</v>
      </c>
      <c r="G41" s="57">
        <f>SUMIF('CON BCB'!$T:$T,$A41&amp;$A$9&amp;"31"&amp;"CME",'CON BCB'!$R:$R)</f>
        <v>0</v>
      </c>
      <c r="H41" s="56">
        <f>IF(G41=0,0,SUMIF('CON BCB'!$T:$T,$A41&amp;$A$9&amp;"31"&amp;"CME",'CON BCB'!$S:$S)/SUMIF('CON BCB'!$T:$T,$A41&amp;$A$9&amp;"31"&amp;"CME",'CON BCB'!$R:$R))</f>
        <v>0</v>
      </c>
      <c r="I41" s="57">
        <f>SUMIF('CON BCB'!$T:$T,$A41&amp;$A$9&amp;"31"&amp;"VME",'CON BCB'!$R:$R)</f>
        <v>0</v>
      </c>
      <c r="J41" s="111">
        <f>IF(I41=0,0,SUMIF('CON BCB'!$T:$T,$A41&amp;$A$9&amp;"31"&amp;"VME",'CON BCB'!$S:$S)/SUMIF('CON BCB'!$T:$T,$A41&amp;$A$9&amp;"31"&amp;"VME",'CON BCB'!$R:$R))</f>
        <v>0</v>
      </c>
      <c r="K41" s="57">
        <f>SUMIF('CON BCB'!$T:$T,$A41&amp;$A$9&amp;"32"&amp;"CME",'CON BCB'!$R:$R)+SUMIF('CON BCB'!$T:$T,$A41&amp;$A$9&amp;"33"&amp;"CME",'CON BCB'!$R:$R)</f>
        <v>0</v>
      </c>
      <c r="L41" s="56">
        <f>IF(K41=0,0,(SUMIF('CON BCB'!$T:$T,$A41&amp;$A$9&amp;"32"&amp;"CME",'CON BCB'!$S:$S)+SUMIF('CON BCB'!$T:$T,$A41&amp;$A$9&amp;"33"&amp;"CME",'CON BCB'!$S:$S))/(SUMIF('CON BCB'!$T:$T,$A41&amp;$A$9&amp;"32"&amp;"CME",'CON BCB'!$R:$R)+SUMIF('CON BCB'!$T:$T,$A41&amp;$A$9&amp;"33"&amp;"CME",'CON BCB'!$R:$R)))</f>
        <v>0</v>
      </c>
      <c r="M41" s="57">
        <f>SUMIF('CON BCB'!$T:$T,$A41&amp;$A$9&amp;"32"&amp;"VME",'CON BCB'!$R:$R)+SUMIF('CON BCB'!$T:$T,$A41&amp;$A$9&amp;"33"&amp;"VME",'CON BCB'!$R:$R)</f>
        <v>0</v>
      </c>
      <c r="N41" s="58">
        <f>IF(M41=0,0,(SUMIF('CON BCB'!$T:$T,$A41&amp;$A$9&amp;"32"&amp;"VME",'CON BCB'!$S:$S)+SUMIF('CON BCB'!$T:$T,$A41&amp;$A$9&amp;"33"&amp;"VME",'CON BCB'!$S:$S))/(SUMIF('CON BCB'!$T:$T,$A41&amp;$A$9&amp;"32"&amp;"VME",'CON BCB'!$R:$R)+SUMIF('CON BCB'!$T:$T,$A41&amp;$A$9&amp;"33"&amp;"VME",'CON BCB'!$R:$R)))</f>
        <v>0</v>
      </c>
      <c r="O41" s="65">
        <f>SUMIF('CON BCB'!$W:$W,$A41&amp;$A$9&amp;"TD"&amp;"CME",'CON BCB'!$R:$R)</f>
        <v>10011.42</v>
      </c>
      <c r="P41" s="64">
        <f>IF(O41=0,0,SUMIF('CON BCB'!$W:$W,$A41&amp;$A$9&amp;"TD"&amp;"CME",'CON BCB'!$S:$S)/SUMIF('CON BCB'!$W:$W,$A41&amp;$A$9&amp;"TD"&amp;"CME",'CON BCB'!$R:$R))</f>
        <v>6.9000000000000012</v>
      </c>
      <c r="Q41" s="57">
        <f>SUMIF('CON BCB'!$W:$W,$A41&amp;$A$9&amp;"TD"&amp;"VME",'CON BCB'!$R:$R)</f>
        <v>8787.36</v>
      </c>
      <c r="R41" s="58">
        <f>IF(Q41=0,0,SUMIF('CON BCB'!$W:$W,$A41&amp;$A$9&amp;"TD"&amp;"VME",'CON BCB'!$S:$S)/SUMIF('CON BCB'!$W:$W,$A41&amp;$A$9&amp;"TD"&amp;"VME",'CON BCB'!$R:$R))</f>
        <v>6.96</v>
      </c>
      <c r="U41" s="36"/>
      <c r="X41" s="36"/>
    </row>
    <row r="42" spans="1:24" x14ac:dyDescent="0.2">
      <c r="A42" s="62">
        <v>3007</v>
      </c>
      <c r="B42" s="63" t="s">
        <v>139</v>
      </c>
      <c r="C42" s="134">
        <f>SUMIF('CON BCB'!$T:$T,$A42&amp;$A$9&amp;"30"&amp;"CME",'CON BCB'!$R:$R)</f>
        <v>765.51</v>
      </c>
      <c r="D42" s="135">
        <f>IF(C42=0,0,SUMIF('CON BCB'!$T:$T,$A42&amp;$A$9&amp;"30"&amp;"CME",'CON BCB'!$S:$S)/SUMIF('CON BCB'!$T:$T,$A42&amp;$A$9&amp;"30"&amp;"CME",'CON BCB'!$R:$R))</f>
        <v>6.86</v>
      </c>
      <c r="E42" s="138">
        <f>SUMIF('CON BCB'!$T:$T,$A42&amp;$A$9&amp;"30"&amp;"VME",'CON BCB'!$R:$R)</f>
        <v>2325.81</v>
      </c>
      <c r="F42" s="137">
        <f>IF(E42=0,0,SUMIF('CON BCB'!$T:$T,$A42&amp;$A$9&amp;"30"&amp;"VME",'CON BCB'!$S:$S)/SUMIF('CON BCB'!$T:$T,$A42&amp;$A$9&amp;"30"&amp;"VME",'CON BCB'!$R:$R))</f>
        <v>6.97</v>
      </c>
      <c r="G42" s="57">
        <f>SUMIF('CON BCB'!$T:$T,$A42&amp;$A$9&amp;"31"&amp;"CME",'CON BCB'!$R:$R)</f>
        <v>0</v>
      </c>
      <c r="H42" s="56">
        <f>IF(G42=0,0,SUMIF('CON BCB'!$T:$T,$A42&amp;$A$9&amp;"31"&amp;"CME",'CON BCB'!$S:$S)/SUMIF('CON BCB'!$T:$T,$A42&amp;$A$9&amp;"31"&amp;"CME",'CON BCB'!$R:$R))</f>
        <v>0</v>
      </c>
      <c r="I42" s="57">
        <f>SUMIF('CON BCB'!$T:$T,$A42&amp;$A$9&amp;"31"&amp;"VME",'CON BCB'!$R:$R)</f>
        <v>0</v>
      </c>
      <c r="J42" s="111">
        <f>IF(I42=0,0,SUMIF('CON BCB'!$T:$T,$A42&amp;$A$9&amp;"31"&amp;"VME",'CON BCB'!$S:$S)/SUMIF('CON BCB'!$T:$T,$A42&amp;$A$9&amp;"31"&amp;"VME",'CON BCB'!$R:$R))</f>
        <v>0</v>
      </c>
      <c r="K42" s="57">
        <f>SUMIF('CON BCB'!$T:$T,$A42&amp;$A$9&amp;"32"&amp;"CME",'CON BCB'!$R:$R)+SUMIF('CON BCB'!$T:$T,$A42&amp;$A$9&amp;"33"&amp;"CME",'CON BCB'!$R:$R)</f>
        <v>0</v>
      </c>
      <c r="L42" s="56">
        <f>IF(K42=0,0,(SUMIF('CON BCB'!$T:$T,$A42&amp;$A$9&amp;"32"&amp;"CME",'CON BCB'!$S:$S)+SUMIF('CON BCB'!$T:$T,$A42&amp;$A$9&amp;"33"&amp;"CME",'CON BCB'!$S:$S))/(SUMIF('CON BCB'!$T:$T,$A42&amp;$A$9&amp;"32"&amp;"CME",'CON BCB'!$R:$R)+SUMIF('CON BCB'!$T:$T,$A42&amp;$A$9&amp;"33"&amp;"CME",'CON BCB'!$R:$R)))</f>
        <v>0</v>
      </c>
      <c r="M42" s="57">
        <f>SUMIF('CON BCB'!$T:$T,$A42&amp;$A$9&amp;"32"&amp;"VME",'CON BCB'!$R:$R)+SUMIF('CON BCB'!$T:$T,$A42&amp;$A$9&amp;"33"&amp;"VME",'CON BCB'!$R:$R)</f>
        <v>0</v>
      </c>
      <c r="N42" s="58">
        <f>IF(M42=0,0,(SUMIF('CON BCB'!$T:$T,$A42&amp;$A$9&amp;"32"&amp;"VME",'CON BCB'!$S:$S)+SUMIF('CON BCB'!$T:$T,$A42&amp;$A$9&amp;"33"&amp;"VME",'CON BCB'!$S:$S))/(SUMIF('CON BCB'!$T:$T,$A42&amp;$A$9&amp;"32"&amp;"VME",'CON BCB'!$R:$R)+SUMIF('CON BCB'!$T:$T,$A42&amp;$A$9&amp;"33"&amp;"VME",'CON BCB'!$R:$R)))</f>
        <v>0</v>
      </c>
      <c r="O42" s="65">
        <f>SUMIF('CON BCB'!$W:$W,$A42&amp;$A$9&amp;"TD"&amp;"CME",'CON BCB'!$R:$R)</f>
        <v>765.51</v>
      </c>
      <c r="P42" s="64">
        <f>IF(O42=0,0,SUMIF('CON BCB'!$W:$W,$A42&amp;$A$9&amp;"TD"&amp;"CME",'CON BCB'!$S:$S)/SUMIF('CON BCB'!$W:$W,$A42&amp;$A$9&amp;"TD"&amp;"CME",'CON BCB'!$R:$R))</f>
        <v>6.86</v>
      </c>
      <c r="Q42" s="57">
        <f>SUMIF('CON BCB'!$W:$W,$A42&amp;$A$9&amp;"TD"&amp;"VME",'CON BCB'!$R:$R)</f>
        <v>2325.81</v>
      </c>
      <c r="R42" s="58">
        <f>IF(Q42=0,0,SUMIF('CON BCB'!$W:$W,$A42&amp;$A$9&amp;"TD"&amp;"VME",'CON BCB'!$S:$S)/SUMIF('CON BCB'!$W:$W,$A42&amp;$A$9&amp;"TD"&amp;"VME",'CON BCB'!$R:$R))</f>
        <v>6.97</v>
      </c>
      <c r="U42" s="36"/>
      <c r="X42" s="36"/>
    </row>
    <row r="43" spans="1:24" x14ac:dyDescent="0.2">
      <c r="A43" s="62">
        <v>3010</v>
      </c>
      <c r="B43" s="63" t="s">
        <v>136</v>
      </c>
      <c r="C43" s="134">
        <f>SUMIF('CON BCB'!$T:$T,$A43&amp;$A$9&amp;"30"&amp;"CME",'CON BCB'!$R:$R)</f>
        <v>8659.2900000000009</v>
      </c>
      <c r="D43" s="135">
        <f>IF(C43=0,0,SUMIF('CON BCB'!$T:$T,$A43&amp;$A$9&amp;"30"&amp;"CME",'CON BCB'!$S:$S)/SUMIF('CON BCB'!$T:$T,$A43&amp;$A$9&amp;"30"&amp;"CME",'CON BCB'!$R:$R))</f>
        <v>6.85</v>
      </c>
      <c r="E43" s="138">
        <f>SUMIF('CON BCB'!$T:$T,$A43&amp;$A$9&amp;"30"&amp;"VME",'CON BCB'!$R:$R)</f>
        <v>34756.269999999997</v>
      </c>
      <c r="F43" s="137">
        <f>IF(E43=0,0,SUMIF('CON BCB'!$T:$T,$A43&amp;$A$9&amp;"30"&amp;"VME",'CON BCB'!$S:$S)/SUMIF('CON BCB'!$T:$T,$A43&amp;$A$9&amp;"30"&amp;"VME",'CON BCB'!$R:$R))</f>
        <v>6.96</v>
      </c>
      <c r="G43" s="57">
        <f>SUMIF('CON BCB'!$T:$T,$A43&amp;$A$9&amp;"31"&amp;"CME",'CON BCB'!$R:$R)</f>
        <v>0</v>
      </c>
      <c r="H43" s="56">
        <f>IF(G43=0,0,SUMIF('CON BCB'!$T:$T,$A43&amp;$A$9&amp;"31"&amp;"CME",'CON BCB'!$S:$S)/SUMIF('CON BCB'!$T:$T,$A43&amp;$A$9&amp;"31"&amp;"CME",'CON BCB'!$R:$R))</f>
        <v>0</v>
      </c>
      <c r="I43" s="57">
        <f>SUMIF('CON BCB'!$T:$T,$A43&amp;$A$9&amp;"31"&amp;"VME",'CON BCB'!$R:$R)</f>
        <v>0</v>
      </c>
      <c r="J43" s="111">
        <f>IF(I43=0,0,SUMIF('CON BCB'!$T:$T,$A43&amp;$A$9&amp;"31"&amp;"VME",'CON BCB'!$S:$S)/SUMIF('CON BCB'!$T:$T,$A43&amp;$A$9&amp;"31"&amp;"VME",'CON BCB'!$R:$R))</f>
        <v>0</v>
      </c>
      <c r="K43" s="57">
        <f>SUMIF('CON BCB'!$T:$T,$A43&amp;$A$9&amp;"32"&amp;"CME",'CON BCB'!$R:$R)+SUMIF('CON BCB'!$T:$T,$A43&amp;$A$9&amp;"33"&amp;"CME",'CON BCB'!$R:$R)</f>
        <v>0</v>
      </c>
      <c r="L43" s="56">
        <f>IF(K43=0,0,(SUMIF('CON BCB'!$T:$T,$A43&amp;$A$9&amp;"32"&amp;"CME",'CON BCB'!$S:$S)+SUMIF('CON BCB'!$T:$T,$A43&amp;$A$9&amp;"33"&amp;"CME",'CON BCB'!$S:$S))/(SUMIF('CON BCB'!$T:$T,$A43&amp;$A$9&amp;"32"&amp;"CME",'CON BCB'!$R:$R)+SUMIF('CON BCB'!$T:$T,$A43&amp;$A$9&amp;"33"&amp;"CME",'CON BCB'!$R:$R)))</f>
        <v>0</v>
      </c>
      <c r="M43" s="57">
        <f>SUMIF('CON BCB'!$T:$T,$A43&amp;$A$9&amp;"32"&amp;"VME",'CON BCB'!$R:$R)+SUMIF('CON BCB'!$T:$T,$A43&amp;$A$9&amp;"33"&amp;"VME",'CON BCB'!$R:$R)</f>
        <v>0</v>
      </c>
      <c r="N43" s="58">
        <f>IF(M43=0,0,(SUMIF('CON BCB'!$T:$T,$A43&amp;$A$9&amp;"32"&amp;"VME",'CON BCB'!$S:$S)+SUMIF('CON BCB'!$T:$T,$A43&amp;$A$9&amp;"33"&amp;"VME",'CON BCB'!$S:$S))/(SUMIF('CON BCB'!$T:$T,$A43&amp;$A$9&amp;"32"&amp;"VME",'CON BCB'!$R:$R)+SUMIF('CON BCB'!$T:$T,$A43&amp;$A$9&amp;"33"&amp;"VME",'CON BCB'!$R:$R)))</f>
        <v>0</v>
      </c>
      <c r="O43" s="65">
        <f>SUMIF('CON BCB'!$W:$W,$A43&amp;$A$9&amp;"TD"&amp;"CME",'CON BCB'!$R:$R)</f>
        <v>8659.2900000000009</v>
      </c>
      <c r="P43" s="64">
        <f>IF(O43=0,0,SUMIF('CON BCB'!$W:$W,$A43&amp;$A$9&amp;"TD"&amp;"CME",'CON BCB'!$S:$S)/SUMIF('CON BCB'!$W:$W,$A43&amp;$A$9&amp;"TD"&amp;"CME",'CON BCB'!$R:$R))</f>
        <v>6.85</v>
      </c>
      <c r="Q43" s="57">
        <f>SUMIF('CON BCB'!$W:$W,$A43&amp;$A$9&amp;"TD"&amp;"VME",'CON BCB'!$R:$R)</f>
        <v>34756.269999999997</v>
      </c>
      <c r="R43" s="58">
        <f>IF(Q43=0,0,SUMIF('CON BCB'!$W:$W,$A43&amp;$A$9&amp;"TD"&amp;"VME",'CON BCB'!$S:$S)/SUMIF('CON BCB'!$W:$W,$A43&amp;$A$9&amp;"TD"&amp;"VME",'CON BCB'!$R:$R))</f>
        <v>6.96</v>
      </c>
      <c r="U43" s="36"/>
      <c r="X43" s="36"/>
    </row>
    <row r="44" spans="1:24" x14ac:dyDescent="0.2">
      <c r="A44" s="62">
        <v>3011</v>
      </c>
      <c r="B44" s="63" t="s">
        <v>91</v>
      </c>
      <c r="C44" s="134">
        <f>SUMIF('CON BCB'!$T:$T,$A44&amp;$A$9&amp;"30"&amp;"CME",'CON BCB'!$R:$R)</f>
        <v>3221.91</v>
      </c>
      <c r="D44" s="135">
        <f>IF(C44=0,0,SUMIF('CON BCB'!$T:$T,$A44&amp;$A$9&amp;"30"&amp;"CME",'CON BCB'!$S:$S)/SUMIF('CON BCB'!$T:$T,$A44&amp;$A$9&amp;"30"&amp;"CME",'CON BCB'!$R:$R))</f>
        <v>6.86</v>
      </c>
      <c r="E44" s="138">
        <f>SUMIF('CON BCB'!$T:$T,$A44&amp;$A$9&amp;"30"&amp;"VME",'CON BCB'!$R:$R)</f>
        <v>4293.1899999999996</v>
      </c>
      <c r="F44" s="137">
        <f>IF(E44=0,0,SUMIF('CON BCB'!$T:$T,$A44&amp;$A$9&amp;"30"&amp;"VME",'CON BCB'!$S:$S)/SUMIF('CON BCB'!$T:$T,$A44&amp;$A$9&amp;"30"&amp;"VME",'CON BCB'!$R:$R))</f>
        <v>6.96</v>
      </c>
      <c r="G44" s="57">
        <f>SUMIF('CON BCB'!$T:$T,$A44&amp;$A$9&amp;"31"&amp;"CME",'CON BCB'!$R:$R)</f>
        <v>0</v>
      </c>
      <c r="H44" s="56">
        <f>IF(G44=0,0,SUMIF('CON BCB'!$T:$T,$A44&amp;$A$9&amp;"31"&amp;"CME",'CON BCB'!$S:$S)/SUMIF('CON BCB'!$T:$T,$A44&amp;$A$9&amp;"31"&amp;"CME",'CON BCB'!$R:$R))</f>
        <v>0</v>
      </c>
      <c r="I44" s="57">
        <f>SUMIF('CON BCB'!$T:$T,$A44&amp;$A$9&amp;"31"&amp;"VME",'CON BCB'!$R:$R)</f>
        <v>0</v>
      </c>
      <c r="J44" s="111">
        <f>IF(I44=0,0,SUMIF('CON BCB'!$T:$T,$A44&amp;$A$9&amp;"31"&amp;"VME",'CON BCB'!$S:$S)/SUMIF('CON BCB'!$T:$T,$A44&amp;$A$9&amp;"31"&amp;"VME",'CON BCB'!$R:$R))</f>
        <v>0</v>
      </c>
      <c r="K44" s="57">
        <f>SUMIF('CON BCB'!$T:$T,$A44&amp;$A$9&amp;"32"&amp;"CME",'CON BCB'!$R:$R)+SUMIF('CON BCB'!$T:$T,$A44&amp;$A$9&amp;"33"&amp;"CME",'CON BCB'!$R:$R)</f>
        <v>0</v>
      </c>
      <c r="L44" s="56">
        <f>IF(K44=0,0,(SUMIF('CON BCB'!$T:$T,$A44&amp;$A$9&amp;"32"&amp;"CME",'CON BCB'!$S:$S)+SUMIF('CON BCB'!$T:$T,$A44&amp;$A$9&amp;"33"&amp;"CME",'CON BCB'!$S:$S))/(SUMIF('CON BCB'!$T:$T,$A44&amp;$A$9&amp;"32"&amp;"CME",'CON BCB'!$R:$R)+SUMIF('CON BCB'!$T:$T,$A44&amp;$A$9&amp;"33"&amp;"CME",'CON BCB'!$R:$R)))</f>
        <v>0</v>
      </c>
      <c r="M44" s="57">
        <f>SUMIF('CON BCB'!$T:$T,$A44&amp;$A$9&amp;"32"&amp;"VME",'CON BCB'!$R:$R)+SUMIF('CON BCB'!$T:$T,$A44&amp;$A$9&amp;"33"&amp;"VME",'CON BCB'!$R:$R)</f>
        <v>0</v>
      </c>
      <c r="N44" s="58">
        <f>IF(M44=0,0,(SUMIF('CON BCB'!$T:$T,$A44&amp;$A$9&amp;"32"&amp;"VME",'CON BCB'!$S:$S)+SUMIF('CON BCB'!$T:$T,$A44&amp;$A$9&amp;"33"&amp;"VME",'CON BCB'!$S:$S))/(SUMIF('CON BCB'!$T:$T,$A44&amp;$A$9&amp;"32"&amp;"VME",'CON BCB'!$R:$R)+SUMIF('CON BCB'!$T:$T,$A44&amp;$A$9&amp;"33"&amp;"VME",'CON BCB'!$R:$R)))</f>
        <v>0</v>
      </c>
      <c r="O44" s="65">
        <f>SUMIF('CON BCB'!$W:$W,$A44&amp;$A$9&amp;"TD"&amp;"CME",'CON BCB'!$R:$R)</f>
        <v>3221.91</v>
      </c>
      <c r="P44" s="64">
        <f>IF(O44=0,0,SUMIF('CON BCB'!$W:$W,$A44&amp;$A$9&amp;"TD"&amp;"CME",'CON BCB'!$S:$S)/SUMIF('CON BCB'!$W:$W,$A44&amp;$A$9&amp;"TD"&amp;"CME",'CON BCB'!$R:$R))</f>
        <v>6.86</v>
      </c>
      <c r="Q44" s="57">
        <f>SUMIF('CON BCB'!$W:$W,$A44&amp;$A$9&amp;"TD"&amp;"VME",'CON BCB'!$R:$R)</f>
        <v>4293.1899999999996</v>
      </c>
      <c r="R44" s="58">
        <f>IF(Q44=0,0,SUMIF('CON BCB'!$W:$W,$A44&amp;$A$9&amp;"TD"&amp;"VME",'CON BCB'!$S:$S)/SUMIF('CON BCB'!$W:$W,$A44&amp;$A$9&amp;"TD"&amp;"VME",'CON BCB'!$R:$R))</f>
        <v>6.96</v>
      </c>
      <c r="U44" s="36"/>
      <c r="X44" s="36"/>
    </row>
    <row r="45" spans="1:24" x14ac:dyDescent="0.2">
      <c r="A45" s="62">
        <v>3012</v>
      </c>
      <c r="B45" s="63" t="s">
        <v>68</v>
      </c>
      <c r="C45" s="134">
        <f>SUMIF('CON BCB'!$T:$T,$A45&amp;$A$9&amp;"30"&amp;"CME",'CON BCB'!$R:$R)</f>
        <v>798.5</v>
      </c>
      <c r="D45" s="135">
        <f>IF(C45=0,0,SUMIF('CON BCB'!$T:$T,$A45&amp;$A$9&amp;"30"&amp;"CME",'CON BCB'!$S:$S)/SUMIF('CON BCB'!$T:$T,$A45&amp;$A$9&amp;"30"&amp;"CME",'CON BCB'!$R:$R))</f>
        <v>6.85</v>
      </c>
      <c r="E45" s="138">
        <f>SUMIF('CON BCB'!$T:$T,$A45&amp;$A$9&amp;"30"&amp;"VME",'CON BCB'!$R:$R)</f>
        <v>6180.3227999999999</v>
      </c>
      <c r="F45" s="137">
        <f>IF(E45=0,0,SUMIF('CON BCB'!$T:$T,$A45&amp;$A$9&amp;"30"&amp;"VME",'CON BCB'!$S:$S)/SUMIF('CON BCB'!$T:$T,$A45&amp;$A$9&amp;"30"&amp;"VME",'CON BCB'!$R:$R))</f>
        <v>6.97</v>
      </c>
      <c r="G45" s="57">
        <f>SUMIF('CON BCB'!$T:$T,$A45&amp;$A$9&amp;"31"&amp;"CME",'CON BCB'!$R:$R)</f>
        <v>0</v>
      </c>
      <c r="H45" s="56">
        <f>IF(G45=0,0,SUMIF('CON BCB'!$T:$T,$A45&amp;$A$9&amp;"31"&amp;"CME",'CON BCB'!$S:$S)/SUMIF('CON BCB'!$T:$T,$A45&amp;$A$9&amp;"31"&amp;"CME",'CON BCB'!$R:$R))</f>
        <v>0</v>
      </c>
      <c r="I45" s="57">
        <f>SUMIF('CON BCB'!$T:$T,$A45&amp;$A$9&amp;"31"&amp;"VME",'CON BCB'!$R:$R)</f>
        <v>0</v>
      </c>
      <c r="J45" s="111">
        <f>IF(I45=0,0,SUMIF('CON BCB'!$T:$T,$A45&amp;$A$9&amp;"31"&amp;"VME",'CON BCB'!$S:$S)/SUMIF('CON BCB'!$T:$T,$A45&amp;$A$9&amp;"31"&amp;"VME",'CON BCB'!$R:$R))</f>
        <v>0</v>
      </c>
      <c r="K45" s="57">
        <f>SUMIF('CON BCB'!$T:$T,$A45&amp;$A$9&amp;"32"&amp;"CME",'CON BCB'!$R:$R)+SUMIF('CON BCB'!$T:$T,$A45&amp;$A$9&amp;"33"&amp;"CME",'CON BCB'!$R:$R)</f>
        <v>0</v>
      </c>
      <c r="L45" s="56">
        <f>IF(K45=0,0,(SUMIF('CON BCB'!$T:$T,$A45&amp;$A$9&amp;"32"&amp;"CME",'CON BCB'!$S:$S)+SUMIF('CON BCB'!$T:$T,$A45&amp;$A$9&amp;"33"&amp;"CME",'CON BCB'!$S:$S))/(SUMIF('CON BCB'!$T:$T,$A45&amp;$A$9&amp;"32"&amp;"CME",'CON BCB'!$R:$R)+SUMIF('CON BCB'!$T:$T,$A45&amp;$A$9&amp;"33"&amp;"CME",'CON BCB'!$R:$R)))</f>
        <v>0</v>
      </c>
      <c r="M45" s="57">
        <f>SUMIF('CON BCB'!$T:$T,$A45&amp;$A$9&amp;"32"&amp;"VME",'CON BCB'!$R:$R)+SUMIF('CON BCB'!$T:$T,$A45&amp;$A$9&amp;"33"&amp;"VME",'CON BCB'!$R:$R)</f>
        <v>0</v>
      </c>
      <c r="N45" s="58">
        <f>IF(M45=0,0,(SUMIF('CON BCB'!$T:$T,$A45&amp;$A$9&amp;"32"&amp;"VME",'CON BCB'!$S:$S)+SUMIF('CON BCB'!$T:$T,$A45&amp;$A$9&amp;"33"&amp;"VME",'CON BCB'!$S:$S))/(SUMIF('CON BCB'!$T:$T,$A45&amp;$A$9&amp;"32"&amp;"VME",'CON BCB'!$R:$R)+SUMIF('CON BCB'!$T:$T,$A45&amp;$A$9&amp;"33"&amp;"VME",'CON BCB'!$R:$R)))</f>
        <v>0</v>
      </c>
      <c r="O45" s="65">
        <f>SUMIF('CON BCB'!$W:$W,$A45&amp;$A$9&amp;"TD"&amp;"CME",'CON BCB'!$R:$R)</f>
        <v>798.5</v>
      </c>
      <c r="P45" s="64">
        <f>IF(O45=0,0,SUMIF('CON BCB'!$W:$W,$A45&amp;$A$9&amp;"TD"&amp;"CME",'CON BCB'!$S:$S)/SUMIF('CON BCB'!$W:$W,$A45&amp;$A$9&amp;"TD"&amp;"CME",'CON BCB'!$R:$R))</f>
        <v>6.85</v>
      </c>
      <c r="Q45" s="57">
        <f>SUMIF('CON BCB'!$W:$W,$A45&amp;$A$9&amp;"TD"&amp;"VME",'CON BCB'!$R:$R)</f>
        <v>6180.3227999999999</v>
      </c>
      <c r="R45" s="58">
        <f>IF(Q45=0,0,SUMIF('CON BCB'!$W:$W,$A45&amp;$A$9&amp;"TD"&amp;"VME",'CON BCB'!$S:$S)/SUMIF('CON BCB'!$W:$W,$A45&amp;$A$9&amp;"TD"&amp;"VME",'CON BCB'!$R:$R))</f>
        <v>6.97</v>
      </c>
      <c r="U45" s="36"/>
      <c r="X45" s="36"/>
    </row>
    <row r="46" spans="1:24" x14ac:dyDescent="0.2">
      <c r="A46" s="62">
        <v>3015</v>
      </c>
      <c r="B46" s="63" t="s">
        <v>0</v>
      </c>
      <c r="C46" s="134">
        <f>SUMIF('CON BCB'!$T:$T,$A46&amp;$A$9&amp;"30"&amp;"CME",'CON BCB'!$R:$R)</f>
        <v>1527.57</v>
      </c>
      <c r="D46" s="135">
        <f>IF(C46=0,0,SUMIF('CON BCB'!$T:$T,$A46&amp;$A$9&amp;"30"&amp;"CME",'CON BCB'!$S:$S)/SUMIF('CON BCB'!$T:$T,$A46&amp;$A$9&amp;"30"&amp;"CME",'CON BCB'!$R:$R))</f>
        <v>6.85</v>
      </c>
      <c r="E46" s="138">
        <f>SUMIF('CON BCB'!$T:$T,$A46&amp;$A$9&amp;"30"&amp;"VME",'CON BCB'!$R:$R)</f>
        <v>4509.74</v>
      </c>
      <c r="F46" s="137">
        <f>IF(E46=0,0,SUMIF('CON BCB'!$T:$T,$A46&amp;$A$9&amp;"30"&amp;"VME",'CON BCB'!$S:$S)/SUMIF('CON BCB'!$T:$T,$A46&amp;$A$9&amp;"30"&amp;"VME",'CON BCB'!$R:$R))</f>
        <v>6.97</v>
      </c>
      <c r="G46" s="57">
        <f>SUMIF('CON BCB'!$T:$T,$A46&amp;$A$9&amp;"31"&amp;"CME",'CON BCB'!$R:$R)</f>
        <v>0</v>
      </c>
      <c r="H46" s="56">
        <f>IF(G46=0,0,SUMIF('CON BCB'!$T:$T,$A46&amp;$A$9&amp;"31"&amp;"CME",'CON BCB'!$S:$S)/SUMIF('CON BCB'!$T:$T,$A46&amp;$A$9&amp;"31"&amp;"CME",'CON BCB'!$R:$R))</f>
        <v>0</v>
      </c>
      <c r="I46" s="57">
        <f>SUMIF('CON BCB'!$T:$T,$A46&amp;$A$9&amp;"31"&amp;"VME",'CON BCB'!$R:$R)</f>
        <v>0</v>
      </c>
      <c r="J46" s="111">
        <f>IF(I46=0,0,SUMIF('CON BCB'!$T:$T,$A46&amp;$A$9&amp;"31"&amp;"VME",'CON BCB'!$S:$S)/SUMIF('CON BCB'!$T:$T,$A46&amp;$A$9&amp;"31"&amp;"VME",'CON BCB'!$R:$R))</f>
        <v>0</v>
      </c>
      <c r="K46" s="57">
        <f>SUMIF('CON BCB'!$T:$T,$A46&amp;$A$9&amp;"32"&amp;"CME",'CON BCB'!$R:$R)+SUMIF('CON BCB'!$T:$T,$A46&amp;$A$9&amp;"33"&amp;"CME",'CON BCB'!$R:$R)</f>
        <v>0</v>
      </c>
      <c r="L46" s="56">
        <f>IF(K46=0,0,(SUMIF('CON BCB'!$T:$T,$A46&amp;$A$9&amp;"32"&amp;"CME",'CON BCB'!$S:$S)+SUMIF('CON BCB'!$T:$T,$A46&amp;$A$9&amp;"33"&amp;"CME",'CON BCB'!$S:$S))/(SUMIF('CON BCB'!$T:$T,$A46&amp;$A$9&amp;"32"&amp;"CME",'CON BCB'!$R:$R)+SUMIF('CON BCB'!$T:$T,$A46&amp;$A$9&amp;"33"&amp;"CME",'CON BCB'!$R:$R)))</f>
        <v>0</v>
      </c>
      <c r="M46" s="57">
        <f>SUMIF('CON BCB'!$T:$T,$A46&amp;$A$9&amp;"32"&amp;"VME",'CON BCB'!$R:$R)+SUMIF('CON BCB'!$T:$T,$A46&amp;$A$9&amp;"33"&amp;"VME",'CON BCB'!$R:$R)</f>
        <v>0</v>
      </c>
      <c r="N46" s="58">
        <f>IF(M46=0,0,(SUMIF('CON BCB'!$T:$T,$A46&amp;$A$9&amp;"32"&amp;"VME",'CON BCB'!$S:$S)+SUMIF('CON BCB'!$T:$T,$A46&amp;$A$9&amp;"33"&amp;"VME",'CON BCB'!$S:$S))/(SUMIF('CON BCB'!$T:$T,$A46&amp;$A$9&amp;"32"&amp;"VME",'CON BCB'!$R:$R)+SUMIF('CON BCB'!$T:$T,$A46&amp;$A$9&amp;"33"&amp;"VME",'CON BCB'!$R:$R)))</f>
        <v>0</v>
      </c>
      <c r="O46" s="65">
        <f>SUMIF('CON BCB'!$W:$W,$A46&amp;$A$9&amp;"TD"&amp;"CME",'CON BCB'!$R:$R)</f>
        <v>1527.57</v>
      </c>
      <c r="P46" s="64">
        <f>IF(O46=0,0,SUMIF('CON BCB'!$W:$W,$A46&amp;$A$9&amp;"TD"&amp;"CME",'CON BCB'!$S:$S)/SUMIF('CON BCB'!$W:$W,$A46&amp;$A$9&amp;"TD"&amp;"CME",'CON BCB'!$R:$R))</f>
        <v>6.85</v>
      </c>
      <c r="Q46" s="57">
        <f>SUMIF('CON BCB'!$W:$W,$A46&amp;$A$9&amp;"TD"&amp;"VME",'CON BCB'!$R:$R)</f>
        <v>4509.74</v>
      </c>
      <c r="R46" s="58">
        <f>IF(Q46=0,0,SUMIF('CON BCB'!$W:$W,$A46&amp;$A$9&amp;"TD"&amp;"VME",'CON BCB'!$S:$S)/SUMIF('CON BCB'!$W:$W,$A46&amp;$A$9&amp;"TD"&amp;"VME",'CON BCB'!$R:$R))</f>
        <v>6.97</v>
      </c>
      <c r="U46" s="36"/>
      <c r="X46" s="36"/>
    </row>
    <row r="47" spans="1:24" x14ac:dyDescent="0.2">
      <c r="A47" s="62">
        <v>3016</v>
      </c>
      <c r="B47" s="63" t="s">
        <v>1</v>
      </c>
      <c r="C47" s="134">
        <f>SUMIF('CON BCB'!$T:$T,$A47&amp;$A$9&amp;"30"&amp;"CME",'CON BCB'!$R:$R)</f>
        <v>181.92</v>
      </c>
      <c r="D47" s="135">
        <f>IF(C47=0,0,SUMIF('CON BCB'!$T:$T,$A47&amp;$A$9&amp;"30"&amp;"CME",'CON BCB'!$S:$S)/SUMIF('CON BCB'!$T:$T,$A47&amp;$A$9&amp;"30"&amp;"CME",'CON BCB'!$R:$R))</f>
        <v>6.85</v>
      </c>
      <c r="E47" s="138">
        <f>SUMIF('CON BCB'!$T:$T,$A47&amp;$A$9&amp;"30"&amp;"VME",'CON BCB'!$R:$R)</f>
        <v>5700.26</v>
      </c>
      <c r="F47" s="137">
        <f>IF(E47=0,0,SUMIF('CON BCB'!$T:$T,$A47&amp;$A$9&amp;"30"&amp;"VME",'CON BCB'!$S:$S)/SUMIF('CON BCB'!$T:$T,$A47&amp;$A$9&amp;"30"&amp;"VME",'CON BCB'!$R:$R))</f>
        <v>6.97</v>
      </c>
      <c r="G47" s="57">
        <f>SUMIF('CON BCB'!$T:$T,$A47&amp;$A$9&amp;"31"&amp;"CME",'CON BCB'!$R:$R)</f>
        <v>0</v>
      </c>
      <c r="H47" s="56">
        <f>IF(G47=0,0,SUMIF('CON BCB'!$T:$T,$A47&amp;$A$9&amp;"31"&amp;"CME",'CON BCB'!$S:$S)/SUMIF('CON BCB'!$T:$T,$A47&amp;$A$9&amp;"31"&amp;"CME",'CON BCB'!$R:$R))</f>
        <v>0</v>
      </c>
      <c r="I47" s="57">
        <f>SUMIF('CON BCB'!$T:$T,$A47&amp;$A$9&amp;"31"&amp;"VME",'CON BCB'!$R:$R)</f>
        <v>0</v>
      </c>
      <c r="J47" s="111">
        <f>IF(I47=0,0,SUMIF('CON BCB'!$T:$T,$A47&amp;$A$9&amp;"31"&amp;"VME",'CON BCB'!$S:$S)/SUMIF('CON BCB'!$T:$T,$A47&amp;$A$9&amp;"31"&amp;"VME",'CON BCB'!$R:$R))</f>
        <v>0</v>
      </c>
      <c r="K47" s="57">
        <f>SUMIF('CON BCB'!$T:$T,$A47&amp;$A$9&amp;"32"&amp;"CME",'CON BCB'!$R:$R)+SUMIF('CON BCB'!$T:$T,$A47&amp;$A$9&amp;"33"&amp;"CME",'CON BCB'!$R:$R)</f>
        <v>0</v>
      </c>
      <c r="L47" s="56">
        <f>IF(K47=0,0,(SUMIF('CON BCB'!$T:$T,$A47&amp;$A$9&amp;"32"&amp;"CME",'CON BCB'!$S:$S)+SUMIF('CON BCB'!$T:$T,$A47&amp;$A$9&amp;"33"&amp;"CME",'CON BCB'!$S:$S))/(SUMIF('CON BCB'!$T:$T,$A47&amp;$A$9&amp;"32"&amp;"CME",'CON BCB'!$R:$R)+SUMIF('CON BCB'!$T:$T,$A47&amp;$A$9&amp;"33"&amp;"CME",'CON BCB'!$R:$R)))</f>
        <v>0</v>
      </c>
      <c r="M47" s="57">
        <f>SUMIF('CON BCB'!$T:$T,$A47&amp;$A$9&amp;"32"&amp;"VME",'CON BCB'!$R:$R)+SUMIF('CON BCB'!$T:$T,$A47&amp;$A$9&amp;"33"&amp;"VME",'CON BCB'!$R:$R)</f>
        <v>0</v>
      </c>
      <c r="N47" s="58">
        <f>IF(M47=0,0,(SUMIF('CON BCB'!$T:$T,$A47&amp;$A$9&amp;"32"&amp;"VME",'CON BCB'!$S:$S)+SUMIF('CON BCB'!$T:$T,$A47&amp;$A$9&amp;"33"&amp;"VME",'CON BCB'!$S:$S))/(SUMIF('CON BCB'!$T:$T,$A47&amp;$A$9&amp;"32"&amp;"VME",'CON BCB'!$R:$R)+SUMIF('CON BCB'!$T:$T,$A47&amp;$A$9&amp;"33"&amp;"VME",'CON BCB'!$R:$R)))</f>
        <v>0</v>
      </c>
      <c r="O47" s="65">
        <f>SUMIF('CON BCB'!$W:$W,$A47&amp;$A$9&amp;"TD"&amp;"CME",'CON BCB'!$R:$R)</f>
        <v>181.92</v>
      </c>
      <c r="P47" s="64">
        <f>IF(O47=0,0,SUMIF('CON BCB'!$W:$W,$A47&amp;$A$9&amp;"TD"&amp;"CME",'CON BCB'!$S:$S)/SUMIF('CON BCB'!$W:$W,$A47&amp;$A$9&amp;"TD"&amp;"CME",'CON BCB'!$R:$R))</f>
        <v>6.85</v>
      </c>
      <c r="Q47" s="57">
        <f>SUMIF('CON BCB'!$W:$W,$A47&amp;$A$9&amp;"TD"&amp;"VME",'CON BCB'!$R:$R)</f>
        <v>5700.26</v>
      </c>
      <c r="R47" s="58">
        <f>IF(Q47=0,0,SUMIF('CON BCB'!$W:$W,$A47&amp;$A$9&amp;"TD"&amp;"VME",'CON BCB'!$S:$S)/SUMIF('CON BCB'!$W:$W,$A47&amp;$A$9&amp;"TD"&amp;"VME",'CON BCB'!$R:$R))</f>
        <v>6.97</v>
      </c>
      <c r="U47" s="36"/>
      <c r="X47" s="36"/>
    </row>
    <row r="48" spans="1:24" x14ac:dyDescent="0.2">
      <c r="A48" s="62">
        <v>3021</v>
      </c>
      <c r="B48" s="63" t="s">
        <v>10</v>
      </c>
      <c r="C48" s="134">
        <f>SUMIF('CON BCB'!$T:$T,$A48&amp;$A$9&amp;"30"&amp;"CME",'CON BCB'!$R:$R)</f>
        <v>3488.28</v>
      </c>
      <c r="D48" s="135">
        <f>IF(C48=0,0,SUMIF('CON BCB'!$T:$T,$A48&amp;$A$9&amp;"30"&amp;"CME",'CON BCB'!$S:$S)/SUMIF('CON BCB'!$T:$T,$A48&amp;$A$9&amp;"30"&amp;"CME",'CON BCB'!$R:$R))</f>
        <v>6.85</v>
      </c>
      <c r="E48" s="138">
        <f>SUMIF('CON BCB'!$T:$T,$A48&amp;$A$9&amp;"30"&amp;"VME",'CON BCB'!$R:$R)</f>
        <v>3540.68</v>
      </c>
      <c r="F48" s="137">
        <f>IF(E48=0,0,SUMIF('CON BCB'!$T:$T,$A48&amp;$A$9&amp;"30"&amp;"VME",'CON BCB'!$S:$S)/SUMIF('CON BCB'!$T:$T,$A48&amp;$A$9&amp;"30"&amp;"VME",'CON BCB'!$R:$R))</f>
        <v>6.97</v>
      </c>
      <c r="G48" s="57">
        <f>SUMIF('CON BCB'!$T:$T,$A48&amp;$A$9&amp;"31"&amp;"CME",'CON BCB'!$R:$R)</f>
        <v>0</v>
      </c>
      <c r="H48" s="56">
        <f>IF(G48=0,0,SUMIF('CON BCB'!$T:$T,$A48&amp;$A$9&amp;"31"&amp;"CME",'CON BCB'!$S:$S)/SUMIF('CON BCB'!$T:$T,$A48&amp;$A$9&amp;"31"&amp;"CME",'CON BCB'!$R:$R))</f>
        <v>0</v>
      </c>
      <c r="I48" s="57">
        <f>SUMIF('CON BCB'!$T:$T,$A48&amp;$A$9&amp;"31"&amp;"VME",'CON BCB'!$R:$R)</f>
        <v>0</v>
      </c>
      <c r="J48" s="111">
        <f>IF(I48=0,0,SUMIF('CON BCB'!$T:$T,$A48&amp;$A$9&amp;"31"&amp;"VME",'CON BCB'!$S:$S)/SUMIF('CON BCB'!$T:$T,$A48&amp;$A$9&amp;"31"&amp;"VME",'CON BCB'!$R:$R))</f>
        <v>0</v>
      </c>
      <c r="K48" s="57">
        <f>SUMIF('CON BCB'!$T:$T,$A48&amp;$A$9&amp;"32"&amp;"CME",'CON BCB'!$R:$R)+SUMIF('CON BCB'!$T:$T,$A48&amp;$A$9&amp;"33"&amp;"CME",'CON BCB'!$R:$R)</f>
        <v>0</v>
      </c>
      <c r="L48" s="56">
        <f>IF(K48=0,0,(SUMIF('CON BCB'!$T:$T,$A48&amp;$A$9&amp;"32"&amp;"CME",'CON BCB'!$S:$S)+SUMIF('CON BCB'!$T:$T,$A48&amp;$A$9&amp;"33"&amp;"CME",'CON BCB'!$S:$S))/(SUMIF('CON BCB'!$T:$T,$A48&amp;$A$9&amp;"32"&amp;"CME",'CON BCB'!$R:$R)+SUMIF('CON BCB'!$T:$T,$A48&amp;$A$9&amp;"33"&amp;"CME",'CON BCB'!$R:$R)))</f>
        <v>0</v>
      </c>
      <c r="M48" s="57">
        <f>SUMIF('CON BCB'!$T:$T,$A48&amp;$A$9&amp;"32"&amp;"VME",'CON BCB'!$R:$R)+SUMIF('CON BCB'!$T:$T,$A48&amp;$A$9&amp;"33"&amp;"VME",'CON BCB'!$R:$R)</f>
        <v>0</v>
      </c>
      <c r="N48" s="58">
        <f>IF(M48=0,0,(SUMIF('CON BCB'!$T:$T,$A48&amp;$A$9&amp;"32"&amp;"VME",'CON BCB'!$S:$S)+SUMIF('CON BCB'!$T:$T,$A48&amp;$A$9&amp;"33"&amp;"VME",'CON BCB'!$S:$S))/(SUMIF('CON BCB'!$T:$T,$A48&amp;$A$9&amp;"32"&amp;"VME",'CON BCB'!$R:$R)+SUMIF('CON BCB'!$T:$T,$A48&amp;$A$9&amp;"33"&amp;"VME",'CON BCB'!$R:$R)))</f>
        <v>0</v>
      </c>
      <c r="O48" s="65">
        <f>SUMIF('CON BCB'!$W:$W,$A48&amp;$A$9&amp;"TD"&amp;"CME",'CON BCB'!$R:$R)</f>
        <v>3488.28</v>
      </c>
      <c r="P48" s="64">
        <f>IF(O48=0,0,SUMIF('CON BCB'!$W:$W,$A48&amp;$A$9&amp;"TD"&amp;"CME",'CON BCB'!$S:$S)/SUMIF('CON BCB'!$W:$W,$A48&amp;$A$9&amp;"TD"&amp;"CME",'CON BCB'!$R:$R))</f>
        <v>6.85</v>
      </c>
      <c r="Q48" s="57">
        <f>SUMIF('CON BCB'!$W:$W,$A48&amp;$A$9&amp;"TD"&amp;"VME",'CON BCB'!$R:$R)</f>
        <v>3540.68</v>
      </c>
      <c r="R48" s="58">
        <f>IF(Q48=0,0,SUMIF('CON BCB'!$W:$W,$A48&amp;$A$9&amp;"TD"&amp;"VME",'CON BCB'!$S:$S)/SUMIF('CON BCB'!$W:$W,$A48&amp;$A$9&amp;"TD"&amp;"VME",'CON BCB'!$R:$R))</f>
        <v>6.97</v>
      </c>
      <c r="U48" s="36"/>
      <c r="X48" s="36"/>
    </row>
    <row r="49" spans="1:24" x14ac:dyDescent="0.2">
      <c r="A49" s="62">
        <v>3022</v>
      </c>
      <c r="B49" s="63" t="s">
        <v>69</v>
      </c>
      <c r="C49" s="134">
        <f>SUMIF('CON BCB'!$T:$T,$A49&amp;$A$9&amp;"30"&amp;"CME",'CON BCB'!$R:$R)</f>
        <v>9232.39</v>
      </c>
      <c r="D49" s="135">
        <f>IF(C49=0,0,SUMIF('CON BCB'!$T:$T,$A49&amp;$A$9&amp;"30"&amp;"CME",'CON BCB'!$S:$S)/SUMIF('CON BCB'!$T:$T,$A49&amp;$A$9&amp;"30"&amp;"CME",'CON BCB'!$R:$R))</f>
        <v>6.85</v>
      </c>
      <c r="E49" s="138">
        <f>SUMIF('CON BCB'!$T:$T,$A49&amp;$A$9&amp;"30"&amp;"VME",'CON BCB'!$R:$R)</f>
        <v>393.15</v>
      </c>
      <c r="F49" s="137">
        <f>IF(E49=0,0,SUMIF('CON BCB'!$T:$T,$A49&amp;$A$9&amp;"30"&amp;"VME",'CON BCB'!$S:$S)/SUMIF('CON BCB'!$T:$T,$A49&amp;$A$9&amp;"30"&amp;"VME",'CON BCB'!$R:$R))</f>
        <v>6.97</v>
      </c>
      <c r="G49" s="57">
        <f>SUMIF('CON BCB'!$T:$T,$A49&amp;$A$9&amp;"31"&amp;"CME",'CON BCB'!$R:$R)</f>
        <v>0</v>
      </c>
      <c r="H49" s="56">
        <f>IF(G49=0,0,SUMIF('CON BCB'!$T:$T,$A49&amp;$A$9&amp;"31"&amp;"CME",'CON BCB'!$S:$S)/SUMIF('CON BCB'!$T:$T,$A49&amp;$A$9&amp;"31"&amp;"CME",'CON BCB'!$R:$R))</f>
        <v>0</v>
      </c>
      <c r="I49" s="57">
        <f>SUMIF('CON BCB'!$T:$T,$A49&amp;$A$9&amp;"31"&amp;"VME",'CON BCB'!$R:$R)</f>
        <v>0</v>
      </c>
      <c r="J49" s="111">
        <f>IF(I49=0,0,SUMIF('CON BCB'!$T:$T,$A49&amp;$A$9&amp;"31"&amp;"VME",'CON BCB'!$S:$S)/SUMIF('CON BCB'!$T:$T,$A49&amp;$A$9&amp;"31"&amp;"VME",'CON BCB'!$R:$R))</f>
        <v>0</v>
      </c>
      <c r="K49" s="57">
        <f>SUMIF('CON BCB'!$T:$T,$A49&amp;$A$9&amp;"32"&amp;"CME",'CON BCB'!$R:$R)+SUMIF('CON BCB'!$T:$T,$A49&amp;$A$9&amp;"33"&amp;"CME",'CON BCB'!$R:$R)</f>
        <v>0</v>
      </c>
      <c r="L49" s="56">
        <f>IF(K49=0,0,(SUMIF('CON BCB'!$T:$T,$A49&amp;$A$9&amp;"32"&amp;"CME",'CON BCB'!$S:$S)+SUMIF('CON BCB'!$T:$T,$A49&amp;$A$9&amp;"33"&amp;"CME",'CON BCB'!$S:$S))/(SUMIF('CON BCB'!$T:$T,$A49&amp;$A$9&amp;"32"&amp;"CME",'CON BCB'!$R:$R)+SUMIF('CON BCB'!$T:$T,$A49&amp;$A$9&amp;"33"&amp;"CME",'CON BCB'!$R:$R)))</f>
        <v>0</v>
      </c>
      <c r="M49" s="57">
        <f>SUMIF('CON BCB'!$T:$T,$A49&amp;$A$9&amp;"32"&amp;"VME",'CON BCB'!$R:$R)+SUMIF('CON BCB'!$T:$T,$A49&amp;$A$9&amp;"33"&amp;"VME",'CON BCB'!$R:$R)</f>
        <v>0</v>
      </c>
      <c r="N49" s="58">
        <f>IF(M49=0,0,(SUMIF('CON BCB'!$T:$T,$A49&amp;$A$9&amp;"32"&amp;"VME",'CON BCB'!$S:$S)+SUMIF('CON BCB'!$T:$T,$A49&amp;$A$9&amp;"33"&amp;"VME",'CON BCB'!$S:$S))/(SUMIF('CON BCB'!$T:$T,$A49&amp;$A$9&amp;"32"&amp;"VME",'CON BCB'!$R:$R)+SUMIF('CON BCB'!$T:$T,$A49&amp;$A$9&amp;"33"&amp;"VME",'CON BCB'!$R:$R)))</f>
        <v>0</v>
      </c>
      <c r="O49" s="65">
        <f>SUMIF('CON BCB'!$W:$W,$A49&amp;$A$9&amp;"TD"&amp;"CME",'CON BCB'!$R:$R)</f>
        <v>9232.39</v>
      </c>
      <c r="P49" s="64">
        <f>IF(O49=0,0,SUMIF('CON BCB'!$W:$W,$A49&amp;$A$9&amp;"TD"&amp;"CME",'CON BCB'!$S:$S)/SUMIF('CON BCB'!$W:$W,$A49&amp;$A$9&amp;"TD"&amp;"CME",'CON BCB'!$R:$R))</f>
        <v>6.85</v>
      </c>
      <c r="Q49" s="57">
        <f>SUMIF('CON BCB'!$W:$W,$A49&amp;$A$9&amp;"TD"&amp;"VME",'CON BCB'!$R:$R)</f>
        <v>393.15</v>
      </c>
      <c r="R49" s="58">
        <f>IF(Q49=0,0,SUMIF('CON BCB'!$W:$W,$A49&amp;$A$9&amp;"TD"&amp;"VME",'CON BCB'!$S:$S)/SUMIF('CON BCB'!$W:$W,$A49&amp;$A$9&amp;"TD"&amp;"VME",'CON BCB'!$R:$R))</f>
        <v>6.97</v>
      </c>
      <c r="U49" s="36"/>
      <c r="X49" s="36"/>
    </row>
    <row r="50" spans="1:24" x14ac:dyDescent="0.2">
      <c r="A50" s="62">
        <v>3024</v>
      </c>
      <c r="B50" s="63" t="s">
        <v>5</v>
      </c>
      <c r="C50" s="134">
        <f>SUMIF('CON BCB'!$T:$T,$A50&amp;$A$9&amp;"30"&amp;"CME",'CON BCB'!$R:$R)</f>
        <v>4937.51</v>
      </c>
      <c r="D50" s="135">
        <f>IF(C50=0,0,SUMIF('CON BCB'!$T:$T,$A50&amp;$A$9&amp;"30"&amp;"CME",'CON BCB'!$S:$S)/SUMIF('CON BCB'!$T:$T,$A50&amp;$A$9&amp;"30"&amp;"CME",'CON BCB'!$R:$R))</f>
        <v>6.85</v>
      </c>
      <c r="E50" s="138">
        <f>SUMIF('CON BCB'!$T:$T,$A50&amp;$A$9&amp;"30"&amp;"VME",'CON BCB'!$R:$R)</f>
        <v>3585.49</v>
      </c>
      <c r="F50" s="137">
        <f>IF(E50=0,0,SUMIF('CON BCB'!$T:$T,$A50&amp;$A$9&amp;"30"&amp;"VME",'CON BCB'!$S:$S)/SUMIF('CON BCB'!$T:$T,$A50&amp;$A$9&amp;"30"&amp;"VME",'CON BCB'!$R:$R))</f>
        <v>6.97</v>
      </c>
      <c r="G50" s="57">
        <f>SUMIF('CON BCB'!$T:$T,$A50&amp;$A$9&amp;"31"&amp;"CME",'CON BCB'!$R:$R)</f>
        <v>0</v>
      </c>
      <c r="H50" s="56">
        <f>IF(G50=0,0,SUMIF('CON BCB'!$T:$T,$A50&amp;$A$9&amp;"31"&amp;"CME",'CON BCB'!$S:$S)/SUMIF('CON BCB'!$T:$T,$A50&amp;$A$9&amp;"31"&amp;"CME",'CON BCB'!$R:$R))</f>
        <v>0</v>
      </c>
      <c r="I50" s="57">
        <f>SUMIF('CON BCB'!$T:$T,$A50&amp;$A$9&amp;"31"&amp;"VME",'CON BCB'!$R:$R)</f>
        <v>0</v>
      </c>
      <c r="J50" s="111">
        <f>IF(I50=0,0,SUMIF('CON BCB'!$T:$T,$A50&amp;$A$9&amp;"31"&amp;"VME",'CON BCB'!$S:$S)/SUMIF('CON BCB'!$T:$T,$A50&amp;$A$9&amp;"31"&amp;"VME",'CON BCB'!$R:$R))</f>
        <v>0</v>
      </c>
      <c r="K50" s="57">
        <f>SUMIF('CON BCB'!$T:$T,$A50&amp;$A$9&amp;"32"&amp;"CME",'CON BCB'!$R:$R)+SUMIF('CON BCB'!$T:$T,$A50&amp;$A$9&amp;"33"&amp;"CME",'CON BCB'!$R:$R)</f>
        <v>0</v>
      </c>
      <c r="L50" s="56">
        <f>IF(K50=0,0,(SUMIF('CON BCB'!$T:$T,$A50&amp;$A$9&amp;"32"&amp;"CME",'CON BCB'!$S:$S)+SUMIF('CON BCB'!$T:$T,$A50&amp;$A$9&amp;"33"&amp;"CME",'CON BCB'!$S:$S))/(SUMIF('CON BCB'!$T:$T,$A50&amp;$A$9&amp;"32"&amp;"CME",'CON BCB'!$R:$R)+SUMIF('CON BCB'!$T:$T,$A50&amp;$A$9&amp;"33"&amp;"CME",'CON BCB'!$R:$R)))</f>
        <v>0</v>
      </c>
      <c r="M50" s="57">
        <f>SUMIF('CON BCB'!$T:$T,$A50&amp;$A$9&amp;"32"&amp;"VME",'CON BCB'!$R:$R)+SUMIF('CON BCB'!$T:$T,$A50&amp;$A$9&amp;"33"&amp;"VME",'CON BCB'!$R:$R)</f>
        <v>0</v>
      </c>
      <c r="N50" s="58">
        <f>IF(M50=0,0,(SUMIF('CON BCB'!$T:$T,$A50&amp;$A$9&amp;"32"&amp;"VME",'CON BCB'!$S:$S)+SUMIF('CON BCB'!$T:$T,$A50&amp;$A$9&amp;"33"&amp;"VME",'CON BCB'!$S:$S))/(SUMIF('CON BCB'!$T:$T,$A50&amp;$A$9&amp;"32"&amp;"VME",'CON BCB'!$R:$R)+SUMIF('CON BCB'!$T:$T,$A50&amp;$A$9&amp;"33"&amp;"VME",'CON BCB'!$R:$R)))</f>
        <v>0</v>
      </c>
      <c r="O50" s="65">
        <f>SUMIF('CON BCB'!$W:$W,$A50&amp;$A$9&amp;"TD"&amp;"CME",'CON BCB'!$R:$R)</f>
        <v>4937.51</v>
      </c>
      <c r="P50" s="64">
        <f>IF(O50=0,0,SUMIF('CON BCB'!$W:$W,$A50&amp;$A$9&amp;"TD"&amp;"CME",'CON BCB'!$S:$S)/SUMIF('CON BCB'!$W:$W,$A50&amp;$A$9&amp;"TD"&amp;"CME",'CON BCB'!$R:$R))</f>
        <v>6.85</v>
      </c>
      <c r="Q50" s="57">
        <f>SUMIF('CON BCB'!$W:$W,$A50&amp;$A$9&amp;"TD"&amp;"VME",'CON BCB'!$R:$R)</f>
        <v>3585.49</v>
      </c>
      <c r="R50" s="58">
        <f>IF(Q50=0,0,SUMIF('CON BCB'!$W:$W,$A50&amp;$A$9&amp;"TD"&amp;"VME",'CON BCB'!$S:$S)/SUMIF('CON BCB'!$W:$W,$A50&amp;$A$9&amp;"TD"&amp;"VME",'CON BCB'!$R:$R))</f>
        <v>6.97</v>
      </c>
      <c r="U50" s="36"/>
      <c r="X50" s="36"/>
    </row>
    <row r="51" spans="1:24" x14ac:dyDescent="0.2">
      <c r="A51" s="62">
        <v>3025</v>
      </c>
      <c r="B51" s="71" t="s">
        <v>152</v>
      </c>
      <c r="C51" s="134">
        <f>SUMIF('CON BCB'!$T:$T,$A51&amp;$A$9&amp;"30"&amp;"CME",'CON BCB'!$R:$R)</f>
        <v>1507.33</v>
      </c>
      <c r="D51" s="135">
        <f>IF(C51=0,0,SUMIF('CON BCB'!$T:$T,$A51&amp;$A$9&amp;"30"&amp;"CME",'CON BCB'!$S:$S)/SUMIF('CON BCB'!$T:$T,$A51&amp;$A$9&amp;"30"&amp;"CME",'CON BCB'!$R:$R))</f>
        <v>6.85</v>
      </c>
      <c r="E51" s="138">
        <f>SUMIF('CON BCB'!$T:$T,$A51&amp;$A$9&amp;"30"&amp;"VME",'CON BCB'!$R:$R)</f>
        <v>12574.64</v>
      </c>
      <c r="F51" s="137">
        <f>IF(E51=0,0,SUMIF('CON BCB'!$T:$T,$A51&amp;$A$9&amp;"30"&amp;"VME",'CON BCB'!$S:$S)/SUMIF('CON BCB'!$T:$T,$A51&amp;$A$9&amp;"30"&amp;"VME",'CON BCB'!$R:$R))</f>
        <v>6.96</v>
      </c>
      <c r="G51" s="57">
        <f>SUMIF('CON BCB'!$T:$T,$A51&amp;$A$9&amp;"31"&amp;"CME",'CON BCB'!$R:$R)</f>
        <v>0</v>
      </c>
      <c r="H51" s="56">
        <f>IF(G51=0,0,SUMIF('CON BCB'!$T:$T,$A51&amp;$A$9&amp;"31"&amp;"CME",'CON BCB'!$S:$S)/SUMIF('CON BCB'!$T:$T,$A51&amp;$A$9&amp;"31"&amp;"CME",'CON BCB'!$R:$R))</f>
        <v>0</v>
      </c>
      <c r="I51" s="57">
        <f>SUMIF('CON BCB'!$T:$T,$A51&amp;$A$9&amp;"31"&amp;"VME",'CON BCB'!$R:$R)</f>
        <v>0</v>
      </c>
      <c r="J51" s="111">
        <f>IF(I51=0,0,SUMIF('CON BCB'!$T:$T,$A51&amp;$A$9&amp;"31"&amp;"VME",'CON BCB'!$S:$S)/SUMIF('CON BCB'!$T:$T,$A51&amp;$A$9&amp;"31"&amp;"VME",'CON BCB'!$R:$R))</f>
        <v>0</v>
      </c>
      <c r="K51" s="57">
        <f>SUMIF('CON BCB'!$T:$T,$A51&amp;$A$9&amp;"32"&amp;"CME",'CON BCB'!$R:$R)+SUMIF('CON BCB'!$T:$T,$A51&amp;$A$9&amp;"33"&amp;"CME",'CON BCB'!$R:$R)</f>
        <v>0</v>
      </c>
      <c r="L51" s="56">
        <f>IF(K51=0,0,(SUMIF('CON BCB'!$T:$T,$A51&amp;$A$9&amp;"32"&amp;"CME",'CON BCB'!$S:$S)+SUMIF('CON BCB'!$T:$T,$A51&amp;$A$9&amp;"33"&amp;"CME",'CON BCB'!$S:$S))/(SUMIF('CON BCB'!$T:$T,$A51&amp;$A$9&amp;"32"&amp;"CME",'CON BCB'!$R:$R)+SUMIF('CON BCB'!$T:$T,$A51&amp;$A$9&amp;"33"&amp;"CME",'CON BCB'!$R:$R)))</f>
        <v>0</v>
      </c>
      <c r="M51" s="57">
        <f>SUMIF('CON BCB'!$T:$T,$A51&amp;$A$9&amp;"32"&amp;"VME",'CON BCB'!$R:$R)+SUMIF('CON BCB'!$T:$T,$A51&amp;$A$9&amp;"33"&amp;"VME",'CON BCB'!$R:$R)</f>
        <v>0</v>
      </c>
      <c r="N51" s="58">
        <f>IF(M51=0,0,(SUMIF('CON BCB'!$T:$T,$A51&amp;$A$9&amp;"32"&amp;"VME",'CON BCB'!$S:$S)+SUMIF('CON BCB'!$T:$T,$A51&amp;$A$9&amp;"33"&amp;"VME",'CON BCB'!$S:$S))/(SUMIF('CON BCB'!$T:$T,$A51&amp;$A$9&amp;"32"&amp;"VME",'CON BCB'!$R:$R)+SUMIF('CON BCB'!$T:$T,$A51&amp;$A$9&amp;"33"&amp;"VME",'CON BCB'!$R:$R)))</f>
        <v>0</v>
      </c>
      <c r="O51" s="65">
        <f>SUMIF('CON BCB'!$W:$W,$A51&amp;$A$9&amp;"TD"&amp;"CME",'CON BCB'!$R:$R)</f>
        <v>1507.33</v>
      </c>
      <c r="P51" s="64">
        <f>IF(O51=0,0,SUMIF('CON BCB'!$W:$W,$A51&amp;$A$9&amp;"TD"&amp;"CME",'CON BCB'!$S:$S)/SUMIF('CON BCB'!$W:$W,$A51&amp;$A$9&amp;"TD"&amp;"CME",'CON BCB'!$R:$R))</f>
        <v>6.85</v>
      </c>
      <c r="Q51" s="57">
        <f>SUMIF('CON BCB'!$W:$W,$A51&amp;$A$9&amp;"TD"&amp;"VME",'CON BCB'!$R:$R)</f>
        <v>12574.64</v>
      </c>
      <c r="R51" s="58">
        <f>IF(Q51=0,0,SUMIF('CON BCB'!$W:$W,$A51&amp;$A$9&amp;"TD"&amp;"VME",'CON BCB'!$S:$S)/SUMIF('CON BCB'!$W:$W,$A51&amp;$A$9&amp;"TD"&amp;"VME",'CON BCB'!$R:$R))</f>
        <v>6.96</v>
      </c>
      <c r="U51" s="36"/>
      <c r="X51" s="36"/>
    </row>
    <row r="52" spans="1:24" x14ac:dyDescent="0.2">
      <c r="A52" s="62">
        <v>3026</v>
      </c>
      <c r="B52" s="63" t="s">
        <v>92</v>
      </c>
      <c r="C52" s="134">
        <f>SUMIF('CON BCB'!$T:$T,$A52&amp;$A$9&amp;"30"&amp;"CME",'CON BCB'!$R:$R)</f>
        <v>6613.72</v>
      </c>
      <c r="D52" s="135">
        <f>IF(C52=0,0,SUMIF('CON BCB'!$T:$T,$A52&amp;$A$9&amp;"30"&amp;"CME",'CON BCB'!$S:$S)/SUMIF('CON BCB'!$T:$T,$A52&amp;$A$9&amp;"30"&amp;"CME",'CON BCB'!$R:$R))</f>
        <v>6.8500000000000005</v>
      </c>
      <c r="E52" s="138">
        <f>SUMIF('CON BCB'!$T:$T,$A52&amp;$A$9&amp;"30"&amp;"VME",'CON BCB'!$R:$R)</f>
        <v>7955.93</v>
      </c>
      <c r="F52" s="137">
        <f>IF(E52=0,0,SUMIF('CON BCB'!$T:$T,$A52&amp;$A$9&amp;"30"&amp;"VME",'CON BCB'!$S:$S)/SUMIF('CON BCB'!$T:$T,$A52&amp;$A$9&amp;"30"&amp;"VME",'CON BCB'!$R:$R))</f>
        <v>6.97</v>
      </c>
      <c r="G52" s="57">
        <f>SUMIF('CON BCB'!$T:$T,$A52&amp;$A$9&amp;"31"&amp;"CME",'CON BCB'!$R:$R)</f>
        <v>0</v>
      </c>
      <c r="H52" s="56">
        <f>IF(G52=0,0,SUMIF('CON BCB'!$T:$T,$A52&amp;$A$9&amp;"31"&amp;"CME",'CON BCB'!$S:$S)/SUMIF('CON BCB'!$T:$T,$A52&amp;$A$9&amp;"31"&amp;"CME",'CON BCB'!$R:$R))</f>
        <v>0</v>
      </c>
      <c r="I52" s="57">
        <f>SUMIF('CON BCB'!$T:$T,$A52&amp;$A$9&amp;"31"&amp;"VME",'CON BCB'!$R:$R)</f>
        <v>0</v>
      </c>
      <c r="J52" s="111">
        <f>IF(I52=0,0,SUMIF('CON BCB'!$T:$T,$A52&amp;$A$9&amp;"31"&amp;"VME",'CON BCB'!$S:$S)/SUMIF('CON BCB'!$T:$T,$A52&amp;$A$9&amp;"31"&amp;"VME",'CON BCB'!$R:$R))</f>
        <v>0</v>
      </c>
      <c r="K52" s="57">
        <f>SUMIF('CON BCB'!$T:$T,$A52&amp;$A$9&amp;"32"&amp;"CME",'CON BCB'!$R:$R)+SUMIF('CON BCB'!$T:$T,$A52&amp;$A$9&amp;"33"&amp;"CME",'CON BCB'!$R:$R)</f>
        <v>0</v>
      </c>
      <c r="L52" s="56">
        <f>IF(K52=0,0,(SUMIF('CON BCB'!$T:$T,$A52&amp;$A$9&amp;"32"&amp;"CME",'CON BCB'!$S:$S)+SUMIF('CON BCB'!$T:$T,$A52&amp;$A$9&amp;"33"&amp;"CME",'CON BCB'!$S:$S))/(SUMIF('CON BCB'!$T:$T,$A52&amp;$A$9&amp;"32"&amp;"CME",'CON BCB'!$R:$R)+SUMIF('CON BCB'!$T:$T,$A52&amp;$A$9&amp;"33"&amp;"CME",'CON BCB'!$R:$R)))</f>
        <v>0</v>
      </c>
      <c r="M52" s="57">
        <f>SUMIF('CON BCB'!$T:$T,$A52&amp;$A$9&amp;"32"&amp;"VME",'CON BCB'!$R:$R)+SUMIF('CON BCB'!$T:$T,$A52&amp;$A$9&amp;"33"&amp;"VME",'CON BCB'!$R:$R)</f>
        <v>0</v>
      </c>
      <c r="N52" s="58">
        <f>IF(M52=0,0,(SUMIF('CON BCB'!$T:$T,$A52&amp;$A$9&amp;"32"&amp;"VME",'CON BCB'!$S:$S)+SUMIF('CON BCB'!$T:$T,$A52&amp;$A$9&amp;"33"&amp;"VME",'CON BCB'!$S:$S))/(SUMIF('CON BCB'!$T:$T,$A52&amp;$A$9&amp;"32"&amp;"VME",'CON BCB'!$R:$R)+SUMIF('CON BCB'!$T:$T,$A52&amp;$A$9&amp;"33"&amp;"VME",'CON BCB'!$R:$R)))</f>
        <v>0</v>
      </c>
      <c r="O52" s="65">
        <f>SUMIF('CON BCB'!$W:$W,$A52&amp;$A$9&amp;"TD"&amp;"CME",'CON BCB'!$R:$R)</f>
        <v>6613.72</v>
      </c>
      <c r="P52" s="64">
        <f>IF(O52=0,0,SUMIF('CON BCB'!$W:$W,$A52&amp;$A$9&amp;"TD"&amp;"CME",'CON BCB'!$S:$S)/SUMIF('CON BCB'!$W:$W,$A52&amp;$A$9&amp;"TD"&amp;"CME",'CON BCB'!$R:$R))</f>
        <v>6.8500000000000005</v>
      </c>
      <c r="Q52" s="57">
        <f>SUMIF('CON BCB'!$W:$W,$A52&amp;$A$9&amp;"TD"&amp;"VME",'CON BCB'!$R:$R)</f>
        <v>7955.93</v>
      </c>
      <c r="R52" s="58">
        <f>IF(Q52=0,0,SUMIF('CON BCB'!$W:$W,$A52&amp;$A$9&amp;"TD"&amp;"VME",'CON BCB'!$S:$S)/SUMIF('CON BCB'!$W:$W,$A52&amp;$A$9&amp;"TD"&amp;"VME",'CON BCB'!$R:$R))</f>
        <v>6.97</v>
      </c>
      <c r="U52" s="36"/>
      <c r="X52" s="36"/>
    </row>
    <row r="53" spans="1:24" x14ac:dyDescent="0.2">
      <c r="A53" s="62">
        <v>3027</v>
      </c>
      <c r="B53" s="63" t="s">
        <v>163</v>
      </c>
      <c r="C53" s="134">
        <f>SUMIF('CON BCB'!$T:$T,$A53&amp;$A$9&amp;"30"&amp;"CME",'CON BCB'!$R:$R)</f>
        <v>1154.58</v>
      </c>
      <c r="D53" s="135">
        <f>IF(C53=0,0,SUMIF('CON BCB'!$T:$T,$A53&amp;$A$9&amp;"30"&amp;"CME",'CON BCB'!$S:$S)/SUMIF('CON BCB'!$T:$T,$A53&amp;$A$9&amp;"30"&amp;"CME",'CON BCB'!$R:$R))</f>
        <v>6.85</v>
      </c>
      <c r="E53" s="138">
        <f>SUMIF('CON BCB'!$T:$T,$A53&amp;$A$9&amp;"30"&amp;"VME",'CON BCB'!$R:$R)</f>
        <v>1594.1</v>
      </c>
      <c r="F53" s="137">
        <f>IF(E53=0,0,SUMIF('CON BCB'!$T:$T,$A53&amp;$A$9&amp;"30"&amp;"VME",'CON BCB'!$S:$S)/SUMIF('CON BCB'!$T:$T,$A53&amp;$A$9&amp;"30"&amp;"VME",'CON BCB'!$R:$R))</f>
        <v>6.97</v>
      </c>
      <c r="G53" s="57">
        <f>SUMIF('CON BCB'!$T:$T,$A53&amp;$A$9&amp;"31"&amp;"CME",'CON BCB'!$R:$R)</f>
        <v>0</v>
      </c>
      <c r="H53" s="56">
        <f>IF(G53=0,0,SUMIF('CON BCB'!$T:$T,$A53&amp;$A$9&amp;"31"&amp;"CME",'CON BCB'!$S:$S)/SUMIF('CON BCB'!$T:$T,$A53&amp;$A$9&amp;"31"&amp;"CME",'CON BCB'!$R:$R))</f>
        <v>0</v>
      </c>
      <c r="I53" s="57">
        <f>SUMIF('CON BCB'!$T:$T,$A53&amp;$A$9&amp;"31"&amp;"VME",'CON BCB'!$R:$R)</f>
        <v>0</v>
      </c>
      <c r="J53" s="111">
        <f>IF(I53=0,0,SUMIF('CON BCB'!$T:$T,$A53&amp;$A$9&amp;"31"&amp;"VME",'CON BCB'!$S:$S)/SUMIF('CON BCB'!$T:$T,$A53&amp;$A$9&amp;"31"&amp;"VME",'CON BCB'!$R:$R))</f>
        <v>0</v>
      </c>
      <c r="K53" s="57">
        <f>SUMIF('CON BCB'!$T:$T,$A53&amp;$A$9&amp;"32"&amp;"CME",'CON BCB'!$R:$R)+SUMIF('CON BCB'!$T:$T,$A53&amp;$A$9&amp;"33"&amp;"CME",'CON BCB'!$R:$R)</f>
        <v>0</v>
      </c>
      <c r="L53" s="56">
        <f>IF(K53=0,0,(SUMIF('CON BCB'!$T:$T,$A53&amp;$A$9&amp;"32"&amp;"CME",'CON BCB'!$S:$S)+SUMIF('CON BCB'!$T:$T,$A53&amp;$A$9&amp;"33"&amp;"CME",'CON BCB'!$S:$S))/(SUMIF('CON BCB'!$T:$T,$A53&amp;$A$9&amp;"32"&amp;"CME",'CON BCB'!$R:$R)+SUMIF('CON BCB'!$T:$T,$A53&amp;$A$9&amp;"33"&amp;"CME",'CON BCB'!$R:$R)))</f>
        <v>0</v>
      </c>
      <c r="M53" s="57">
        <f>SUMIF('CON BCB'!$T:$T,$A53&amp;$A$9&amp;"32"&amp;"VME",'CON BCB'!$R:$R)+SUMIF('CON BCB'!$T:$T,$A53&amp;$A$9&amp;"33"&amp;"VME",'CON BCB'!$R:$R)</f>
        <v>0</v>
      </c>
      <c r="N53" s="58">
        <f>IF(M53=0,0,(SUMIF('CON BCB'!$T:$T,$A53&amp;$A$9&amp;"32"&amp;"VME",'CON BCB'!$S:$S)+SUMIF('CON BCB'!$T:$T,$A53&amp;$A$9&amp;"33"&amp;"VME",'CON BCB'!$S:$S))/(SUMIF('CON BCB'!$T:$T,$A53&amp;$A$9&amp;"32"&amp;"VME",'CON BCB'!$R:$R)+SUMIF('CON BCB'!$T:$T,$A53&amp;$A$9&amp;"33"&amp;"VME",'CON BCB'!$R:$R)))</f>
        <v>0</v>
      </c>
      <c r="O53" s="65">
        <f>SUMIF('CON BCB'!$W:$W,$A53&amp;$A$9&amp;"TD"&amp;"CME",'CON BCB'!$R:$R)</f>
        <v>1154.58</v>
      </c>
      <c r="P53" s="64">
        <f>IF(O53=0,0,SUMIF('CON BCB'!$W:$W,$A53&amp;$A$9&amp;"TD"&amp;"CME",'CON BCB'!$S:$S)/SUMIF('CON BCB'!$W:$W,$A53&amp;$A$9&amp;"TD"&amp;"CME",'CON BCB'!$R:$R))</f>
        <v>6.85</v>
      </c>
      <c r="Q53" s="57">
        <f>SUMIF('CON BCB'!$W:$W,$A53&amp;$A$9&amp;"TD"&amp;"VME",'CON BCB'!$R:$R)</f>
        <v>1594.1</v>
      </c>
      <c r="R53" s="58">
        <f>IF(Q53=0,0,SUMIF('CON BCB'!$W:$W,$A53&amp;$A$9&amp;"TD"&amp;"VME",'CON BCB'!$S:$S)/SUMIF('CON BCB'!$W:$W,$A53&amp;$A$9&amp;"TD"&amp;"VME",'CON BCB'!$R:$R))</f>
        <v>6.97</v>
      </c>
      <c r="U53" s="36"/>
      <c r="X53" s="36"/>
    </row>
    <row r="54" spans="1:24" x14ac:dyDescent="0.2">
      <c r="A54" s="62">
        <v>3028</v>
      </c>
      <c r="B54" s="63" t="s">
        <v>171</v>
      </c>
      <c r="C54" s="134">
        <f>SUMIF('CON BCB'!$T:$T,$A54&amp;$A$9&amp;"30"&amp;"CME",'CON BCB'!$R:$R)</f>
        <v>463.52</v>
      </c>
      <c r="D54" s="135">
        <f>IF(C54=0,0,SUMIF('CON BCB'!$T:$T,$A54&amp;$A$9&amp;"30"&amp;"CME",'CON BCB'!$S:$S)/SUMIF('CON BCB'!$T:$T,$A54&amp;$A$9&amp;"30"&amp;"CME",'CON BCB'!$R:$R))</f>
        <v>6.85</v>
      </c>
      <c r="E54" s="138">
        <f>SUMIF('CON BCB'!$T:$T,$A54&amp;$A$9&amp;"30"&amp;"VME",'CON BCB'!$R:$R)</f>
        <v>2748.05</v>
      </c>
      <c r="F54" s="137">
        <f>IF(E54=0,0,SUMIF('CON BCB'!$T:$T,$A54&amp;$A$9&amp;"30"&amp;"VME",'CON BCB'!$S:$S)/SUMIF('CON BCB'!$T:$T,$A54&amp;$A$9&amp;"30"&amp;"VME",'CON BCB'!$R:$R))</f>
        <v>6.97</v>
      </c>
      <c r="G54" s="57">
        <f>SUMIF('CON BCB'!$T:$T,$A54&amp;$A$9&amp;"31"&amp;"CME",'CON BCB'!$R:$R)</f>
        <v>0</v>
      </c>
      <c r="H54" s="56">
        <f>IF(G54=0,0,SUMIF('CON BCB'!$T:$T,$A54&amp;$A$9&amp;"31"&amp;"CME",'CON BCB'!$S:$S)/SUMIF('CON BCB'!$T:$T,$A54&amp;$A$9&amp;"31"&amp;"CME",'CON BCB'!$R:$R))</f>
        <v>0</v>
      </c>
      <c r="I54" s="57">
        <f>SUMIF('CON BCB'!$T:$T,$A54&amp;$A$9&amp;"31"&amp;"VME",'CON BCB'!$R:$R)</f>
        <v>0</v>
      </c>
      <c r="J54" s="111">
        <f>IF(I54=0,0,SUMIF('CON BCB'!$T:$T,$A54&amp;$A$9&amp;"31"&amp;"VME",'CON BCB'!$S:$S)/SUMIF('CON BCB'!$T:$T,$A54&amp;$A$9&amp;"31"&amp;"VME",'CON BCB'!$R:$R))</f>
        <v>0</v>
      </c>
      <c r="K54" s="57">
        <f>SUMIF('CON BCB'!$T:$T,$A54&amp;$A$9&amp;"32"&amp;"CME",'CON BCB'!$R:$R)+SUMIF('CON BCB'!$T:$T,$A54&amp;$A$9&amp;"33"&amp;"CME",'CON BCB'!$R:$R)</f>
        <v>0</v>
      </c>
      <c r="L54" s="56">
        <f>IF(K54=0,0,(SUMIF('CON BCB'!$T:$T,$A54&amp;$A$9&amp;"32"&amp;"CME",'CON BCB'!$S:$S)+SUMIF('CON BCB'!$T:$T,$A54&amp;$A$9&amp;"33"&amp;"CME",'CON BCB'!$S:$S))/(SUMIF('CON BCB'!$T:$T,$A54&amp;$A$9&amp;"32"&amp;"CME",'CON BCB'!$R:$R)+SUMIF('CON BCB'!$T:$T,$A54&amp;$A$9&amp;"33"&amp;"CME",'CON BCB'!$R:$R)))</f>
        <v>0</v>
      </c>
      <c r="M54" s="57">
        <f>SUMIF('CON BCB'!$T:$T,$A54&amp;$A$9&amp;"32"&amp;"VME",'CON BCB'!$R:$R)+SUMIF('CON BCB'!$T:$T,$A54&amp;$A$9&amp;"33"&amp;"VME",'CON BCB'!$R:$R)</f>
        <v>0</v>
      </c>
      <c r="N54" s="58">
        <f>IF(M54=0,0,(SUMIF('CON BCB'!$T:$T,$A54&amp;$A$9&amp;"32"&amp;"VME",'CON BCB'!$S:$S)+SUMIF('CON BCB'!$T:$T,$A54&amp;$A$9&amp;"33"&amp;"VME",'CON BCB'!$S:$S))/(SUMIF('CON BCB'!$T:$T,$A54&amp;$A$9&amp;"32"&amp;"VME",'CON BCB'!$R:$R)+SUMIF('CON BCB'!$T:$T,$A54&amp;$A$9&amp;"33"&amp;"VME",'CON BCB'!$R:$R)))</f>
        <v>0</v>
      </c>
      <c r="O54" s="65">
        <f>SUMIF('CON BCB'!$W:$W,$A54&amp;$A$9&amp;"TD"&amp;"CME",'CON BCB'!$R:$R)</f>
        <v>463.52</v>
      </c>
      <c r="P54" s="64">
        <f>IF(O54=0,0,SUMIF('CON BCB'!$W:$W,$A54&amp;$A$9&amp;"TD"&amp;"CME",'CON BCB'!$S:$S)/SUMIF('CON BCB'!$W:$W,$A54&amp;$A$9&amp;"TD"&amp;"CME",'CON BCB'!$R:$R))</f>
        <v>6.85</v>
      </c>
      <c r="Q54" s="57">
        <f>SUMIF('CON BCB'!$W:$W,$A54&amp;$A$9&amp;"TD"&amp;"VME",'CON BCB'!$R:$R)</f>
        <v>2748.05</v>
      </c>
      <c r="R54" s="58">
        <f>IF(Q54=0,0,SUMIF('CON BCB'!$W:$W,$A54&amp;$A$9&amp;"TD"&amp;"VME",'CON BCB'!$S:$S)/SUMIF('CON BCB'!$W:$W,$A54&amp;$A$9&amp;"TD"&amp;"VME",'CON BCB'!$R:$R))</f>
        <v>6.97</v>
      </c>
      <c r="U54" s="36"/>
      <c r="X54" s="36"/>
    </row>
    <row r="55" spans="1:24" x14ac:dyDescent="0.2">
      <c r="A55" s="62">
        <v>3029</v>
      </c>
      <c r="B55" s="63" t="s">
        <v>138</v>
      </c>
      <c r="C55" s="134">
        <f>SUMIF('CON BCB'!$T:$T,$A55&amp;$A$9&amp;"30"&amp;"CME",'CON BCB'!$R:$R)</f>
        <v>678.57999999999993</v>
      </c>
      <c r="D55" s="135">
        <f>IF(C55=0,0,SUMIF('CON BCB'!$T:$T,$A55&amp;$A$9&amp;"30"&amp;"CME",'CON BCB'!$S:$S)/SUMIF('CON BCB'!$T:$T,$A55&amp;$A$9&amp;"30"&amp;"CME",'CON BCB'!$R:$R))</f>
        <v>6.85</v>
      </c>
      <c r="E55" s="138">
        <f>SUMIF('CON BCB'!$T:$T,$A55&amp;$A$9&amp;"30"&amp;"VME",'CON BCB'!$R:$R)</f>
        <v>1478.8300000000002</v>
      </c>
      <c r="F55" s="137">
        <f>IF(E55=0,0,SUMIF('CON BCB'!$T:$T,$A55&amp;$A$9&amp;"30"&amp;"VME",'CON BCB'!$S:$S)/SUMIF('CON BCB'!$T:$T,$A55&amp;$A$9&amp;"30"&amp;"VME",'CON BCB'!$R:$R))</f>
        <v>6.9699999999999989</v>
      </c>
      <c r="G55" s="57">
        <f>SUMIF('CON BCB'!$T:$T,$A55&amp;$A$9&amp;"31"&amp;"CME",'CON BCB'!$R:$R)</f>
        <v>0</v>
      </c>
      <c r="H55" s="56">
        <f>IF(G55=0,0,SUMIF('CON BCB'!$T:$T,$A55&amp;$A$9&amp;"31"&amp;"CME",'CON BCB'!$S:$S)/SUMIF('CON BCB'!$T:$T,$A55&amp;$A$9&amp;"31"&amp;"CME",'CON BCB'!$R:$R))</f>
        <v>0</v>
      </c>
      <c r="I55" s="57">
        <f>SUMIF('CON BCB'!$T:$T,$A55&amp;$A$9&amp;"31"&amp;"VME",'CON BCB'!$R:$R)</f>
        <v>0</v>
      </c>
      <c r="J55" s="111">
        <f>IF(I55=0,0,SUMIF('CON BCB'!$T:$T,$A55&amp;$A$9&amp;"31"&amp;"VME",'CON BCB'!$S:$S)/SUMIF('CON BCB'!$T:$T,$A55&amp;$A$9&amp;"31"&amp;"VME",'CON BCB'!$R:$R))</f>
        <v>0</v>
      </c>
      <c r="K55" s="57">
        <f>SUMIF('CON BCB'!$T:$T,$A55&amp;$A$9&amp;"32"&amp;"CME",'CON BCB'!$R:$R)+SUMIF('CON BCB'!$T:$T,$A55&amp;$A$9&amp;"33"&amp;"CME",'CON BCB'!$R:$R)</f>
        <v>0</v>
      </c>
      <c r="L55" s="56">
        <f>IF(K55=0,0,(SUMIF('CON BCB'!$T:$T,$A55&amp;$A$9&amp;"32"&amp;"CME",'CON BCB'!$S:$S)+SUMIF('CON BCB'!$T:$T,$A55&amp;$A$9&amp;"33"&amp;"CME",'CON BCB'!$S:$S))/(SUMIF('CON BCB'!$T:$T,$A55&amp;$A$9&amp;"32"&amp;"CME",'CON BCB'!$R:$R)+SUMIF('CON BCB'!$T:$T,$A55&amp;$A$9&amp;"33"&amp;"CME",'CON BCB'!$R:$R)))</f>
        <v>0</v>
      </c>
      <c r="M55" s="57">
        <f>SUMIF('CON BCB'!$T:$T,$A55&amp;$A$9&amp;"32"&amp;"VME",'CON BCB'!$R:$R)+SUMIF('CON BCB'!$T:$T,$A55&amp;$A$9&amp;"33"&amp;"VME",'CON BCB'!$R:$R)</f>
        <v>0</v>
      </c>
      <c r="N55" s="58">
        <f>IF(M55=0,0,(SUMIF('CON BCB'!$T:$T,$A55&amp;$A$9&amp;"32"&amp;"VME",'CON BCB'!$S:$S)+SUMIF('CON BCB'!$T:$T,$A55&amp;$A$9&amp;"33"&amp;"VME",'CON BCB'!$S:$S))/(SUMIF('CON BCB'!$T:$T,$A55&amp;$A$9&amp;"32"&amp;"VME",'CON BCB'!$R:$R)+SUMIF('CON BCB'!$T:$T,$A55&amp;$A$9&amp;"33"&amp;"VME",'CON BCB'!$R:$R)))</f>
        <v>0</v>
      </c>
      <c r="O55" s="65">
        <f>SUMIF('CON BCB'!$W:$W,$A55&amp;$A$9&amp;"TD"&amp;"CME",'CON BCB'!$R:$R)</f>
        <v>678.57999999999993</v>
      </c>
      <c r="P55" s="64">
        <f>IF(O55=0,0,SUMIF('CON BCB'!$W:$W,$A55&amp;$A$9&amp;"TD"&amp;"CME",'CON BCB'!$S:$S)/SUMIF('CON BCB'!$W:$W,$A55&amp;$A$9&amp;"TD"&amp;"CME",'CON BCB'!$R:$R))</f>
        <v>6.85</v>
      </c>
      <c r="Q55" s="57">
        <f>SUMIF('CON BCB'!$W:$W,$A55&amp;$A$9&amp;"TD"&amp;"VME",'CON BCB'!$R:$R)</f>
        <v>1478.8300000000002</v>
      </c>
      <c r="R55" s="58">
        <f>IF(Q55=0,0,SUMIF('CON BCB'!$W:$W,$A55&amp;$A$9&amp;"TD"&amp;"VME",'CON BCB'!$S:$S)/SUMIF('CON BCB'!$W:$W,$A55&amp;$A$9&amp;"TD"&amp;"VME",'CON BCB'!$R:$R))</f>
        <v>6.9699999999999989</v>
      </c>
      <c r="U55" s="36"/>
      <c r="X55" s="36"/>
    </row>
    <row r="56" spans="1:24" x14ac:dyDescent="0.2">
      <c r="A56" s="62">
        <v>3030</v>
      </c>
      <c r="B56" s="63" t="s">
        <v>164</v>
      </c>
      <c r="C56" s="134">
        <f>SUMIF('CON BCB'!$T:$T,$A56&amp;$A$9&amp;"30"&amp;"CME",'CON BCB'!$R:$R)</f>
        <v>1539.58</v>
      </c>
      <c r="D56" s="135">
        <f>IF(C56=0,0,SUMIF('CON BCB'!$T:$T,$A56&amp;$A$9&amp;"30"&amp;"CME",'CON BCB'!$S:$S)/SUMIF('CON BCB'!$T:$T,$A56&amp;$A$9&amp;"30"&amp;"CME",'CON BCB'!$R:$R))</f>
        <v>6.8499999999999988</v>
      </c>
      <c r="E56" s="138">
        <f>SUMIF('CON BCB'!$T:$T,$A56&amp;$A$9&amp;"30"&amp;"VME",'CON BCB'!$R:$R)</f>
        <v>1026.72</v>
      </c>
      <c r="F56" s="137">
        <f>IF(E56=0,0,SUMIF('CON BCB'!$T:$T,$A56&amp;$A$9&amp;"30"&amp;"VME",'CON BCB'!$S:$S)/SUMIF('CON BCB'!$T:$T,$A56&amp;$A$9&amp;"30"&amp;"VME",'CON BCB'!$R:$R))</f>
        <v>6.97</v>
      </c>
      <c r="G56" s="57">
        <f>SUMIF('CON BCB'!$T:$T,$A56&amp;$A$9&amp;"31"&amp;"CME",'CON BCB'!$R:$R)</f>
        <v>0</v>
      </c>
      <c r="H56" s="56">
        <f>IF(G56=0,0,SUMIF('CON BCB'!$T:$T,$A56&amp;$A$9&amp;"31"&amp;"CME",'CON BCB'!$S:$S)/SUMIF('CON BCB'!$T:$T,$A56&amp;$A$9&amp;"31"&amp;"CME",'CON BCB'!$R:$R))</f>
        <v>0</v>
      </c>
      <c r="I56" s="57">
        <f>SUMIF('CON BCB'!$T:$T,$A56&amp;$A$9&amp;"31"&amp;"VME",'CON BCB'!$R:$R)</f>
        <v>0</v>
      </c>
      <c r="J56" s="111">
        <f>IF(I56=0,0,SUMIF('CON BCB'!$T:$T,$A56&amp;$A$9&amp;"31"&amp;"VME",'CON BCB'!$S:$S)/SUMIF('CON BCB'!$T:$T,$A56&amp;$A$9&amp;"31"&amp;"VME",'CON BCB'!$R:$R))</f>
        <v>0</v>
      </c>
      <c r="K56" s="57">
        <f>SUMIF('CON BCB'!$T:$T,$A56&amp;$A$9&amp;"32"&amp;"CME",'CON BCB'!$R:$R)+SUMIF('CON BCB'!$T:$T,$A56&amp;$A$9&amp;"33"&amp;"CME",'CON BCB'!$R:$R)</f>
        <v>0</v>
      </c>
      <c r="L56" s="56">
        <f>IF(K56=0,0,(SUMIF('CON BCB'!$T:$T,$A56&amp;$A$9&amp;"32"&amp;"CME",'CON BCB'!$S:$S)+SUMIF('CON BCB'!$T:$T,$A56&amp;$A$9&amp;"33"&amp;"CME",'CON BCB'!$S:$S))/(SUMIF('CON BCB'!$T:$T,$A56&amp;$A$9&amp;"32"&amp;"CME",'CON BCB'!$R:$R)+SUMIF('CON BCB'!$T:$T,$A56&amp;$A$9&amp;"33"&amp;"CME",'CON BCB'!$R:$R)))</f>
        <v>0</v>
      </c>
      <c r="M56" s="57">
        <f>SUMIF('CON BCB'!$T:$T,$A56&amp;$A$9&amp;"32"&amp;"VME",'CON BCB'!$R:$R)+SUMIF('CON BCB'!$T:$T,$A56&amp;$A$9&amp;"33"&amp;"VME",'CON BCB'!$R:$R)</f>
        <v>0</v>
      </c>
      <c r="N56" s="58">
        <f>IF(M56=0,0,(SUMIF('CON BCB'!$T:$T,$A56&amp;$A$9&amp;"32"&amp;"VME",'CON BCB'!$S:$S)+SUMIF('CON BCB'!$T:$T,$A56&amp;$A$9&amp;"33"&amp;"VME",'CON BCB'!$S:$S))/(SUMIF('CON BCB'!$T:$T,$A56&amp;$A$9&amp;"32"&amp;"VME",'CON BCB'!$R:$R)+SUMIF('CON BCB'!$T:$T,$A56&amp;$A$9&amp;"33"&amp;"VME",'CON BCB'!$R:$R)))</f>
        <v>0</v>
      </c>
      <c r="O56" s="65">
        <f>SUMIF('CON BCB'!$W:$W,$A56&amp;$A$9&amp;"TD"&amp;"CME",'CON BCB'!$R:$R)</f>
        <v>1539.58</v>
      </c>
      <c r="P56" s="64">
        <f>IF(O56=0,0,SUMIF('CON BCB'!$W:$W,$A56&amp;$A$9&amp;"TD"&amp;"CME",'CON BCB'!$S:$S)/SUMIF('CON BCB'!$W:$W,$A56&amp;$A$9&amp;"TD"&amp;"CME",'CON BCB'!$R:$R))</f>
        <v>6.8499999999999988</v>
      </c>
      <c r="Q56" s="57">
        <f>SUMIF('CON BCB'!$W:$W,$A56&amp;$A$9&amp;"TD"&amp;"VME",'CON BCB'!$R:$R)</f>
        <v>1026.72</v>
      </c>
      <c r="R56" s="58">
        <f>IF(Q56=0,0,SUMIF('CON BCB'!$W:$W,$A56&amp;$A$9&amp;"TD"&amp;"VME",'CON BCB'!$S:$S)/SUMIF('CON BCB'!$W:$W,$A56&amp;$A$9&amp;"TD"&amp;"VME",'CON BCB'!$R:$R))</f>
        <v>6.97</v>
      </c>
      <c r="U56" s="36"/>
      <c r="X56" s="36"/>
    </row>
    <row r="57" spans="1:24" x14ac:dyDescent="0.2">
      <c r="A57" s="62">
        <v>3031</v>
      </c>
      <c r="B57" s="63" t="s">
        <v>70</v>
      </c>
      <c r="C57" s="134">
        <f>SUMIF('CON BCB'!$T:$T,$A57&amp;$A$9&amp;"30"&amp;"CME",'CON BCB'!$R:$R)</f>
        <v>288.38</v>
      </c>
      <c r="D57" s="135">
        <f>IF(C57=0,0,SUMIF('CON BCB'!$T:$T,$A57&amp;$A$9&amp;"30"&amp;"CME",'CON BCB'!$S:$S)/SUMIF('CON BCB'!$T:$T,$A57&amp;$A$9&amp;"30"&amp;"CME",'CON BCB'!$R:$R))</f>
        <v>6.85</v>
      </c>
      <c r="E57" s="138">
        <f>SUMIF('CON BCB'!$T:$T,$A57&amp;$A$9&amp;"30"&amp;"VME",'CON BCB'!$R:$R)</f>
        <v>2040.8</v>
      </c>
      <c r="F57" s="137">
        <f>IF(E57=0,0,SUMIF('CON BCB'!$T:$T,$A57&amp;$A$9&amp;"30"&amp;"VME",'CON BCB'!$S:$S)/SUMIF('CON BCB'!$T:$T,$A57&amp;$A$9&amp;"30"&amp;"VME",'CON BCB'!$R:$R))</f>
        <v>6.97</v>
      </c>
      <c r="G57" s="57">
        <f>SUMIF('CON BCB'!$T:$T,$A57&amp;$A$9&amp;"31"&amp;"CME",'CON BCB'!$R:$R)</f>
        <v>0</v>
      </c>
      <c r="H57" s="56">
        <f>IF(G57=0,0,SUMIF('CON BCB'!$T:$T,$A57&amp;$A$9&amp;"31"&amp;"CME",'CON BCB'!$S:$S)/SUMIF('CON BCB'!$T:$T,$A57&amp;$A$9&amp;"31"&amp;"CME",'CON BCB'!$R:$R))</f>
        <v>0</v>
      </c>
      <c r="I57" s="57">
        <f>SUMIF('CON BCB'!$T:$T,$A57&amp;$A$9&amp;"31"&amp;"VME",'CON BCB'!$R:$R)</f>
        <v>0</v>
      </c>
      <c r="J57" s="111">
        <f>IF(I57=0,0,SUMIF('CON BCB'!$T:$T,$A57&amp;$A$9&amp;"31"&amp;"VME",'CON BCB'!$S:$S)/SUMIF('CON BCB'!$T:$T,$A57&amp;$A$9&amp;"31"&amp;"VME",'CON BCB'!$R:$R))</f>
        <v>0</v>
      </c>
      <c r="K57" s="57">
        <f>SUMIF('CON BCB'!$T:$T,$A57&amp;$A$9&amp;"32"&amp;"CME",'CON BCB'!$R:$R)+SUMIF('CON BCB'!$T:$T,$A57&amp;$A$9&amp;"33"&amp;"CME",'CON BCB'!$R:$R)</f>
        <v>0</v>
      </c>
      <c r="L57" s="56">
        <f>IF(K57=0,0,(SUMIF('CON BCB'!$T:$T,$A57&amp;$A$9&amp;"32"&amp;"CME",'CON BCB'!$S:$S)+SUMIF('CON BCB'!$T:$T,$A57&amp;$A$9&amp;"33"&amp;"CME",'CON BCB'!$S:$S))/(SUMIF('CON BCB'!$T:$T,$A57&amp;$A$9&amp;"32"&amp;"CME",'CON BCB'!$R:$R)+SUMIF('CON BCB'!$T:$T,$A57&amp;$A$9&amp;"33"&amp;"CME",'CON BCB'!$R:$R)))</f>
        <v>0</v>
      </c>
      <c r="M57" s="57">
        <f>SUMIF('CON BCB'!$T:$T,$A57&amp;$A$9&amp;"32"&amp;"VME",'CON BCB'!$R:$R)+SUMIF('CON BCB'!$T:$T,$A57&amp;$A$9&amp;"33"&amp;"VME",'CON BCB'!$R:$R)</f>
        <v>0</v>
      </c>
      <c r="N57" s="58">
        <f>IF(M57=0,0,(SUMIF('CON BCB'!$T:$T,$A57&amp;$A$9&amp;"32"&amp;"VME",'CON BCB'!$S:$S)+SUMIF('CON BCB'!$T:$T,$A57&amp;$A$9&amp;"33"&amp;"VME",'CON BCB'!$S:$S))/(SUMIF('CON BCB'!$T:$T,$A57&amp;$A$9&amp;"32"&amp;"VME",'CON BCB'!$R:$R)+SUMIF('CON BCB'!$T:$T,$A57&amp;$A$9&amp;"33"&amp;"VME",'CON BCB'!$R:$R)))</f>
        <v>0</v>
      </c>
      <c r="O57" s="65">
        <f>SUMIF('CON BCB'!$W:$W,$A57&amp;$A$9&amp;"TD"&amp;"CME",'CON BCB'!$R:$R)</f>
        <v>288.38</v>
      </c>
      <c r="P57" s="64">
        <f>IF(O57=0,0,SUMIF('CON BCB'!$W:$W,$A57&amp;$A$9&amp;"TD"&amp;"CME",'CON BCB'!$S:$S)/SUMIF('CON BCB'!$W:$W,$A57&amp;$A$9&amp;"TD"&amp;"CME",'CON BCB'!$R:$R))</f>
        <v>6.85</v>
      </c>
      <c r="Q57" s="57">
        <f>SUMIF('CON BCB'!$W:$W,$A57&amp;$A$9&amp;"TD"&amp;"VME",'CON BCB'!$R:$R)</f>
        <v>2040.8</v>
      </c>
      <c r="R57" s="58">
        <f>IF(Q57=0,0,SUMIF('CON BCB'!$W:$W,$A57&amp;$A$9&amp;"TD"&amp;"VME",'CON BCB'!$S:$S)/SUMIF('CON BCB'!$W:$W,$A57&amp;$A$9&amp;"TD"&amp;"VME",'CON BCB'!$R:$R))</f>
        <v>6.97</v>
      </c>
      <c r="U57" s="36"/>
      <c r="X57" s="36"/>
    </row>
    <row r="58" spans="1:24" x14ac:dyDescent="0.2">
      <c r="A58" s="62">
        <v>3033</v>
      </c>
      <c r="B58" s="63" t="s">
        <v>106</v>
      </c>
      <c r="C58" s="134">
        <f>SUMIF('CON BCB'!$T:$T,$A58&amp;$A$9&amp;"30"&amp;"CME",'CON BCB'!$R:$R)</f>
        <v>405.72</v>
      </c>
      <c r="D58" s="135">
        <f>IF(C58=0,0,SUMIF('CON BCB'!$T:$T,$A58&amp;$A$9&amp;"30"&amp;"CME",'CON BCB'!$S:$S)/SUMIF('CON BCB'!$T:$T,$A58&amp;$A$9&amp;"30"&amp;"CME",'CON BCB'!$R:$R))</f>
        <v>6.86</v>
      </c>
      <c r="E58" s="138">
        <f>SUMIF('CON BCB'!$T:$T,$A58&amp;$A$9&amp;"30"&amp;"VME",'CON BCB'!$R:$R)</f>
        <v>1946.36</v>
      </c>
      <c r="F58" s="137">
        <f>IF(E58=0,0,SUMIF('CON BCB'!$T:$T,$A58&amp;$A$9&amp;"30"&amp;"VME",'CON BCB'!$S:$S)/SUMIF('CON BCB'!$T:$T,$A58&amp;$A$9&amp;"30"&amp;"VME",'CON BCB'!$R:$R))</f>
        <v>6.96</v>
      </c>
      <c r="G58" s="57">
        <f>SUMIF('CON BCB'!$T:$T,$A58&amp;$A$9&amp;"31"&amp;"CME",'CON BCB'!$R:$R)</f>
        <v>0</v>
      </c>
      <c r="H58" s="56">
        <f>IF(G58=0,0,SUMIF('CON BCB'!$T:$T,$A58&amp;$A$9&amp;"31"&amp;"CME",'CON BCB'!$S:$S)/SUMIF('CON BCB'!$T:$T,$A58&amp;$A$9&amp;"31"&amp;"CME",'CON BCB'!$R:$R))</f>
        <v>0</v>
      </c>
      <c r="I58" s="57">
        <f>SUMIF('CON BCB'!$T:$T,$A58&amp;$A$9&amp;"31"&amp;"VME",'CON BCB'!$R:$R)</f>
        <v>0</v>
      </c>
      <c r="J58" s="111">
        <f>IF(I58=0,0,SUMIF('CON BCB'!$T:$T,$A58&amp;$A$9&amp;"31"&amp;"VME",'CON BCB'!$S:$S)/SUMIF('CON BCB'!$T:$T,$A58&amp;$A$9&amp;"31"&amp;"VME",'CON BCB'!$R:$R))</f>
        <v>0</v>
      </c>
      <c r="K58" s="57">
        <f>SUMIF('CON BCB'!$T:$T,$A58&amp;$A$9&amp;"32"&amp;"CME",'CON BCB'!$R:$R)+SUMIF('CON BCB'!$T:$T,$A58&amp;$A$9&amp;"33"&amp;"CME",'CON BCB'!$R:$R)</f>
        <v>0</v>
      </c>
      <c r="L58" s="56">
        <f>IF(K58=0,0,(SUMIF('CON BCB'!$T:$T,$A58&amp;$A$9&amp;"32"&amp;"CME",'CON BCB'!$S:$S)+SUMIF('CON BCB'!$T:$T,$A58&amp;$A$9&amp;"33"&amp;"CME",'CON BCB'!$S:$S))/(SUMIF('CON BCB'!$T:$T,$A58&amp;$A$9&amp;"32"&amp;"CME",'CON BCB'!$R:$R)+SUMIF('CON BCB'!$T:$T,$A58&amp;$A$9&amp;"33"&amp;"CME",'CON BCB'!$R:$R)))</f>
        <v>0</v>
      </c>
      <c r="M58" s="57">
        <f>SUMIF('CON BCB'!$T:$T,$A58&amp;$A$9&amp;"32"&amp;"VME",'CON BCB'!$R:$R)+SUMIF('CON BCB'!$T:$T,$A58&amp;$A$9&amp;"33"&amp;"VME",'CON BCB'!$R:$R)</f>
        <v>0</v>
      </c>
      <c r="N58" s="58">
        <f>IF(M58=0,0,(SUMIF('CON BCB'!$T:$T,$A58&amp;$A$9&amp;"32"&amp;"VME",'CON BCB'!$S:$S)+SUMIF('CON BCB'!$T:$T,$A58&amp;$A$9&amp;"33"&amp;"VME",'CON BCB'!$S:$S))/(SUMIF('CON BCB'!$T:$T,$A58&amp;$A$9&amp;"32"&amp;"VME",'CON BCB'!$R:$R)+SUMIF('CON BCB'!$T:$T,$A58&amp;$A$9&amp;"33"&amp;"VME",'CON BCB'!$R:$R)))</f>
        <v>0</v>
      </c>
      <c r="O58" s="65">
        <f>SUMIF('CON BCB'!$W:$W,$A58&amp;$A$9&amp;"TD"&amp;"CME",'CON BCB'!$R:$R)</f>
        <v>405.72</v>
      </c>
      <c r="P58" s="64">
        <f>IF(O58=0,0,SUMIF('CON BCB'!$W:$W,$A58&amp;$A$9&amp;"TD"&amp;"CME",'CON BCB'!$S:$S)/SUMIF('CON BCB'!$W:$W,$A58&amp;$A$9&amp;"TD"&amp;"CME",'CON BCB'!$R:$R))</f>
        <v>6.86</v>
      </c>
      <c r="Q58" s="57">
        <f>SUMIF('CON BCB'!$W:$W,$A58&amp;$A$9&amp;"TD"&amp;"VME",'CON BCB'!$R:$R)</f>
        <v>1946.36</v>
      </c>
      <c r="R58" s="58">
        <f>IF(Q58=0,0,SUMIF('CON BCB'!$W:$W,$A58&amp;$A$9&amp;"TD"&amp;"VME",'CON BCB'!$S:$S)/SUMIF('CON BCB'!$W:$W,$A58&amp;$A$9&amp;"TD"&amp;"VME",'CON BCB'!$R:$R))</f>
        <v>6.96</v>
      </c>
      <c r="U58" s="36"/>
      <c r="X58" s="36"/>
    </row>
    <row r="59" spans="1:24" x14ac:dyDescent="0.2">
      <c r="A59" s="62">
        <v>3034</v>
      </c>
      <c r="B59" s="71" t="s">
        <v>6</v>
      </c>
      <c r="C59" s="134">
        <f>SUMIF('CON BCB'!$T:$T,$A59&amp;$A$9&amp;"30"&amp;"CME",'CON BCB'!$R:$R)</f>
        <v>702.19</v>
      </c>
      <c r="D59" s="135">
        <f>IF(C59=0,0,SUMIF('CON BCB'!$T:$T,$A59&amp;$A$9&amp;"30"&amp;"CME",'CON BCB'!$S:$S)/SUMIF('CON BCB'!$T:$T,$A59&amp;$A$9&amp;"30"&amp;"CME",'CON BCB'!$R:$R))</f>
        <v>6.85</v>
      </c>
      <c r="E59" s="138">
        <f>SUMIF('CON BCB'!$T:$T,$A59&amp;$A$9&amp;"30"&amp;"VME",'CON BCB'!$R:$R)</f>
        <v>1314.23</v>
      </c>
      <c r="F59" s="137">
        <f>IF(E59=0,0,SUMIF('CON BCB'!$T:$T,$A59&amp;$A$9&amp;"30"&amp;"VME",'CON BCB'!$S:$S)/SUMIF('CON BCB'!$T:$T,$A59&amp;$A$9&amp;"30"&amp;"VME",'CON BCB'!$R:$R))</f>
        <v>6.97</v>
      </c>
      <c r="G59" s="57">
        <f>SUMIF('CON BCB'!$T:$T,$A59&amp;$A$9&amp;"31"&amp;"CME",'CON BCB'!$R:$R)</f>
        <v>0</v>
      </c>
      <c r="H59" s="56">
        <f>IF(G59=0,0,SUMIF('CON BCB'!$T:$T,$A59&amp;$A$9&amp;"31"&amp;"CME",'CON BCB'!$S:$S)/SUMIF('CON BCB'!$T:$T,$A59&amp;$A$9&amp;"31"&amp;"CME",'CON BCB'!$R:$R))</f>
        <v>0</v>
      </c>
      <c r="I59" s="57">
        <f>SUMIF('CON BCB'!$T:$T,$A59&amp;$A$9&amp;"31"&amp;"VME",'CON BCB'!$R:$R)</f>
        <v>0</v>
      </c>
      <c r="J59" s="111">
        <f>IF(I59=0,0,SUMIF('CON BCB'!$T:$T,$A59&amp;$A$9&amp;"31"&amp;"VME",'CON BCB'!$S:$S)/SUMIF('CON BCB'!$T:$T,$A59&amp;$A$9&amp;"31"&amp;"VME",'CON BCB'!$R:$R))</f>
        <v>0</v>
      </c>
      <c r="K59" s="57">
        <f>SUMIF('CON BCB'!$T:$T,$A59&amp;$A$9&amp;"32"&amp;"CME",'CON BCB'!$R:$R)+SUMIF('CON BCB'!$T:$T,$A59&amp;$A$9&amp;"33"&amp;"CME",'CON BCB'!$R:$R)</f>
        <v>0</v>
      </c>
      <c r="L59" s="56">
        <f>IF(K59=0,0,(SUMIF('CON BCB'!$T:$T,$A59&amp;$A$9&amp;"32"&amp;"CME",'CON BCB'!$S:$S)+SUMIF('CON BCB'!$T:$T,$A59&amp;$A$9&amp;"33"&amp;"CME",'CON BCB'!$S:$S))/(SUMIF('CON BCB'!$T:$T,$A59&amp;$A$9&amp;"32"&amp;"CME",'CON BCB'!$R:$R)+SUMIF('CON BCB'!$T:$T,$A59&amp;$A$9&amp;"33"&amp;"CME",'CON BCB'!$R:$R)))</f>
        <v>0</v>
      </c>
      <c r="M59" s="57">
        <f>SUMIF('CON BCB'!$T:$T,$A59&amp;$A$9&amp;"32"&amp;"VME",'CON BCB'!$R:$R)+SUMIF('CON BCB'!$T:$T,$A59&amp;$A$9&amp;"33"&amp;"VME",'CON BCB'!$R:$R)</f>
        <v>0</v>
      </c>
      <c r="N59" s="58">
        <f>IF(M59=0,0,(SUMIF('CON BCB'!$T:$T,$A59&amp;$A$9&amp;"32"&amp;"VME",'CON BCB'!$S:$S)+SUMIF('CON BCB'!$T:$T,$A59&amp;$A$9&amp;"33"&amp;"VME",'CON BCB'!$S:$S))/(SUMIF('CON BCB'!$T:$T,$A59&amp;$A$9&amp;"32"&amp;"VME",'CON BCB'!$R:$R)+SUMIF('CON BCB'!$T:$T,$A59&amp;$A$9&amp;"33"&amp;"VME",'CON BCB'!$R:$R)))</f>
        <v>0</v>
      </c>
      <c r="O59" s="65">
        <f>SUMIF('CON BCB'!$W:$W,$A59&amp;$A$9&amp;"TD"&amp;"CME",'CON BCB'!$R:$R)</f>
        <v>702.19</v>
      </c>
      <c r="P59" s="64">
        <f>IF(O59=0,0,SUMIF('CON BCB'!$W:$W,$A59&amp;$A$9&amp;"TD"&amp;"CME",'CON BCB'!$S:$S)/SUMIF('CON BCB'!$W:$W,$A59&amp;$A$9&amp;"TD"&amp;"CME",'CON BCB'!$R:$R))</f>
        <v>6.85</v>
      </c>
      <c r="Q59" s="57">
        <f>SUMIF('CON BCB'!$W:$W,$A59&amp;$A$9&amp;"TD"&amp;"VME",'CON BCB'!$R:$R)</f>
        <v>1314.23</v>
      </c>
      <c r="R59" s="58">
        <f>IF(Q59=0,0,SUMIF('CON BCB'!$W:$W,$A59&amp;$A$9&amp;"TD"&amp;"VME",'CON BCB'!$S:$S)/SUMIF('CON BCB'!$W:$W,$A59&amp;$A$9&amp;"TD"&amp;"VME",'CON BCB'!$R:$R))</f>
        <v>6.97</v>
      </c>
      <c r="U59" s="36"/>
      <c r="X59" s="36"/>
    </row>
    <row r="60" spans="1:24" ht="13.5" thickBot="1" x14ac:dyDescent="0.25">
      <c r="A60" s="62">
        <v>3036</v>
      </c>
      <c r="B60" s="63" t="s">
        <v>2</v>
      </c>
      <c r="C60" s="130">
        <f>SUMIF('CON BCB'!$T:$T,$A60&amp;$A$9&amp;"30"&amp;"CME",'CON BCB'!$R:$R)</f>
        <v>685.31</v>
      </c>
      <c r="D60" s="131">
        <f>IF(C60=0,0,SUMIF('CON BCB'!$T:$T,$A60&amp;$A$9&amp;"30"&amp;"CME",'CON BCB'!$S:$S)/SUMIF('CON BCB'!$T:$T,$A60&amp;$A$9&amp;"30"&amp;"CME",'CON BCB'!$R:$R))</f>
        <v>6.8500000000000005</v>
      </c>
      <c r="E60" s="132">
        <f>SUMIF('CON BCB'!$T:$T,$A60&amp;$A$9&amp;"30"&amp;"VME",'CON BCB'!$R:$R)</f>
        <v>148.55000000000001</v>
      </c>
      <c r="F60" s="133">
        <f>IF(E60=0,0,SUMIF('CON BCB'!$T:$T,$A60&amp;$A$9&amp;"30"&amp;"VME",'CON BCB'!$S:$S)/SUMIF('CON BCB'!$T:$T,$A60&amp;$A$9&amp;"30"&amp;"VME",'CON BCB'!$R:$R))</f>
        <v>6.9700000000000006</v>
      </c>
      <c r="G60" s="57">
        <f>SUMIF('CON BCB'!$T:$T,$A60&amp;$A$9&amp;"31"&amp;"CME",'CON BCB'!$R:$R)</f>
        <v>0</v>
      </c>
      <c r="H60" s="56">
        <f>IF(G60=0,0,SUMIF('CON BCB'!$T:$T,$A60&amp;$A$9&amp;"31"&amp;"CME",'CON BCB'!$S:$S)/SUMIF('CON BCB'!$T:$T,$A60&amp;$A$9&amp;"31"&amp;"CME",'CON BCB'!$R:$R))</f>
        <v>0</v>
      </c>
      <c r="I60" s="57">
        <f>SUMIF('CON BCB'!$T:$T,$A60&amp;$A$9&amp;"31"&amp;"VME",'CON BCB'!$R:$R)</f>
        <v>0</v>
      </c>
      <c r="J60" s="111">
        <f>IF(I60=0,0,SUMIF('CON BCB'!$T:$T,$A60&amp;$A$9&amp;"31"&amp;"VME",'CON BCB'!$S:$S)/SUMIF('CON BCB'!$T:$T,$A60&amp;$A$9&amp;"31"&amp;"VME",'CON BCB'!$R:$R))</f>
        <v>0</v>
      </c>
      <c r="K60" s="57">
        <f>SUMIF('CON BCB'!$T:$T,$A60&amp;$A$9&amp;"32"&amp;"CME",'CON BCB'!$R:$R)+SUMIF('CON BCB'!$T:$T,$A60&amp;$A$9&amp;"33"&amp;"CME",'CON BCB'!$R:$R)</f>
        <v>0</v>
      </c>
      <c r="L60" s="56">
        <f>IF(K60=0,0,(SUMIF('CON BCB'!$T:$T,$A60&amp;$A$9&amp;"32"&amp;"CME",'CON BCB'!$S:$S)+SUMIF('CON BCB'!$T:$T,$A60&amp;$A$9&amp;"33"&amp;"CME",'CON BCB'!$S:$S))/(SUMIF('CON BCB'!$T:$T,$A60&amp;$A$9&amp;"32"&amp;"CME",'CON BCB'!$R:$R)+SUMIF('CON BCB'!$T:$T,$A60&amp;$A$9&amp;"33"&amp;"CME",'CON BCB'!$R:$R)))</f>
        <v>0</v>
      </c>
      <c r="M60" s="57">
        <f>SUMIF('CON BCB'!$T:$T,$A60&amp;$A$9&amp;"32"&amp;"VME",'CON BCB'!$R:$R)+SUMIF('CON BCB'!$T:$T,$A60&amp;$A$9&amp;"33"&amp;"VME",'CON BCB'!$R:$R)</f>
        <v>0</v>
      </c>
      <c r="N60" s="58">
        <f>IF(M60=0,0,(SUMIF('CON BCB'!$T:$T,$A60&amp;$A$9&amp;"32"&amp;"VME",'CON BCB'!$S:$S)+SUMIF('CON BCB'!$T:$T,$A60&amp;$A$9&amp;"33"&amp;"VME",'CON BCB'!$S:$S))/(SUMIF('CON BCB'!$T:$T,$A60&amp;$A$9&amp;"32"&amp;"VME",'CON BCB'!$R:$R)+SUMIF('CON BCB'!$T:$T,$A60&amp;$A$9&amp;"33"&amp;"VME",'CON BCB'!$R:$R)))</f>
        <v>0</v>
      </c>
      <c r="O60" s="65">
        <f>SUMIF('CON BCB'!$W:$W,$A60&amp;$A$9&amp;"TD"&amp;"CME",'CON BCB'!$R:$R)</f>
        <v>685.31</v>
      </c>
      <c r="P60" s="64">
        <f>IF(O60=0,0,SUMIF('CON BCB'!$W:$W,$A60&amp;$A$9&amp;"TD"&amp;"CME",'CON BCB'!$S:$S)/SUMIF('CON BCB'!$W:$W,$A60&amp;$A$9&amp;"TD"&amp;"CME",'CON BCB'!$R:$R))</f>
        <v>6.8500000000000005</v>
      </c>
      <c r="Q60" s="57">
        <f>SUMIF('CON BCB'!$W:$W,$A60&amp;$A$9&amp;"TD"&amp;"VME",'CON BCB'!$R:$R)</f>
        <v>148.55000000000001</v>
      </c>
      <c r="R60" s="58">
        <f>IF(Q60=0,0,SUMIF('CON BCB'!$W:$W,$A60&amp;$A$9&amp;"TD"&amp;"VME",'CON BCB'!$S:$S)/SUMIF('CON BCB'!$W:$W,$A60&amp;$A$9&amp;"TD"&amp;"VME",'CON BCB'!$R:$R))</f>
        <v>6.9700000000000006</v>
      </c>
      <c r="U60" s="36"/>
      <c r="X60" s="36"/>
    </row>
    <row r="61" spans="1:24" ht="13.5" thickBot="1" x14ac:dyDescent="0.25">
      <c r="A61" s="67">
        <v>5</v>
      </c>
      <c r="B61" s="44" t="s">
        <v>28</v>
      </c>
      <c r="C61" s="45">
        <f>SUMIF('CON BCB'!$U:$U,$A61&amp;$A$9&amp;"30"&amp;"CME",'CON BCB'!$R:$R)</f>
        <v>385451.34909999999</v>
      </c>
      <c r="D61" s="46">
        <f>IF(SUMIF('CON BCB'!$U:$U,$A61&amp;$A$9&amp;"30"&amp;"CME",'CON BCB'!$R:$R)&lt;&gt;0,+SUMIF('CON BCB'!$U:$U,$A61&amp;$A$9&amp;"30"&amp;"CME",'CON BCB'!$S:$S)/SUMIF('CON BCB'!$U:$U,$A61&amp;$A$9&amp;"30"&amp;"CME",'CON BCB'!$R:$R),0)</f>
        <v>6.8580500364034114</v>
      </c>
      <c r="E61" s="52">
        <f>SUMIF('CON BCB'!$U:$U,$A61&amp;$A$9&amp;"30"&amp;"VME",'CON BCB'!$R:$R)</f>
        <v>339813.95229999989</v>
      </c>
      <c r="F61" s="48">
        <f>IF(SUMIF('CON BCB'!$U:$U,$A61&amp;$A$9&amp;"30"&amp;"VME",'CON BCB'!$R:$R)&lt;&gt;0,+SUMIF('CON BCB'!$U:$U,$A61&amp;$A$9&amp;"30"&amp;"VME",'CON BCB'!$S:$S)/SUMIF('CON BCB'!$U:$U,$A61&amp;$A$9&amp;"30"&amp;"VME",'CON BCB'!$R:$R),0)</f>
        <v>6.9700000000000024</v>
      </c>
      <c r="G61" s="51">
        <f>SUMIF('CON BCB'!$U:$U,$A61&amp;$A$9&amp;"31"&amp;"CME",'CON BCB'!$R:$R)</f>
        <v>488078.02</v>
      </c>
      <c r="H61" s="46">
        <f>IF(SUMIF('CON BCB'!$U:$U,$A61&amp;$A$9&amp;"31"&amp;"CME",'CON BCB'!$R:$R)&lt;&gt;0,+SUMIF('CON BCB'!$U:$U,$A61&amp;$A$9&amp;"31"&amp;"CME",'CON BCB'!$S:$S)/SUMIF('CON BCB'!$U:$U,$A61&amp;$A$9&amp;"31"&amp;"CME",'CON BCB'!$R:$R),0)</f>
        <v>6.884336480671676</v>
      </c>
      <c r="I61" s="52">
        <f>SUMIF('CON BCB'!$U:$U,$A61&amp;$A$9&amp;"31"&amp;"VME",'CON BCB'!$R:$R)</f>
        <v>5500</v>
      </c>
      <c r="J61" s="48">
        <f>IF(SUMIF('CON BCB'!$U:$U,$A61&amp;$A$9&amp;"31"&amp;"VME",'CON BCB'!$R:$R)&lt;&gt;0,+SUMIF('CON BCB'!$U:$U,$A61&amp;$A$9&amp;"31"&amp;"VME",'CON BCB'!$S:$S)/SUMIF('CON BCB'!$U:$U,$A61&amp;$A$9&amp;"31"&amp;"VME",'CON BCB'!$R:$R),0)</f>
        <v>6.96</v>
      </c>
      <c r="K61" s="47">
        <f>SUMIF('CON BCB'!$U:$U,$A61&amp;$A$9&amp;"32"&amp;"CME",'CON BCB'!$R:$R)+SUMIF('CON BCB'!$U:$U,$A61&amp;$A$9&amp;"33"&amp;"CME",'CON BCB'!$R:$R)</f>
        <v>0</v>
      </c>
      <c r="L61" s="46">
        <f>IF(K61&lt;&gt;0,(SUMIF('CON BCB'!$U:$U,$A61&amp;$A$9&amp;"32"&amp;"CME",'CON BCB'!$S:$S)+SUMIF('CON BCB'!$U:$U,$A61&amp;$A$9&amp;"33"&amp;"CME",'CON BCB'!$S:$S))/(SUMIF('CON BCB'!$U:$U,$A61&amp;$A$9&amp;"32"&amp;"CME",'CON BCB'!$R:$R)+SUMIF('CON BCB'!$U:$U,$A61&amp;$A$9&amp;"33"&amp;"CME",'CON BCB'!$R:$R)),0)</f>
        <v>0</v>
      </c>
      <c r="M61" s="47">
        <f>SUMIF('CON BCB'!$U:$U,$A61&amp;$A$9&amp;"32"&amp;"VME",'CON BCB'!$R:$R)+SUMIF('CON BCB'!$U:$U,$A61&amp;$A$9&amp;"33"&amp;"VME",'CON BCB'!$R:$R)</f>
        <v>0</v>
      </c>
      <c r="N61" s="46">
        <f>IF(M61&lt;&gt;0,(SUMIF('CON BCB'!$U:$U,$A61&amp;$A$9&amp;"32"&amp;"VME",'CON BCB'!$S:$S)+SUMIF('CON BCB'!$U:$U,$A61&amp;$A$9&amp;"33"&amp;"VME",'CON BCB'!$S:$S))/(SUMIF('CON BCB'!$U:$U,$A61&amp;$A$9&amp;"32"&amp;"VME",'CON BCB'!$R:$R)+SUMIF('CON BCB'!$U:$U,$A61&amp;$A$9&amp;"33"&amp;"VME",'CON BCB'!$R:$R)),0)</f>
        <v>0</v>
      </c>
      <c r="O61" s="51">
        <f>SUMIF('CON BCB'!$V:$V,$A61&amp;$A$9&amp;"TD"&amp;"CME",'CON BCB'!$R:$R)</f>
        <v>873529.36910000036</v>
      </c>
      <c r="P61" s="49">
        <f>IF(O61=0,0,SUMIF('CON BCB'!$V:$V,$A61&amp;$A$9&amp;"TD"&amp;"CME",'CON BCB'!$S:$S)/SUMIF('CON BCB'!$V:$V,$A61&amp;$A$9&amp;"TD"&amp;"CME",'CON BCB'!$R:$R))</f>
        <v>6.8727373910879024</v>
      </c>
      <c r="Q61" s="52">
        <f>SUMIF('CON BCB'!$V:$V,$A61&amp;$A$9&amp;"TD"&amp;"VME",'CON BCB'!$R:$R)</f>
        <v>345313.95229999989</v>
      </c>
      <c r="R61" s="48">
        <f>IF(Q61=0,0,SUMIF('CON BCB'!$V:$V,$A61&amp;$A$9&amp;"TD"&amp;"VME",'CON BCB'!$S:$S)/SUMIF('CON BCB'!$V:$V,$A61&amp;$A$9&amp;"TD"&amp;"VME",'CON BCB'!$R:$R))</f>
        <v>6.9698407246517764</v>
      </c>
      <c r="S61" s="170"/>
    </row>
    <row r="62" spans="1:24" x14ac:dyDescent="0.2">
      <c r="A62" s="66">
        <v>5003</v>
      </c>
      <c r="B62" s="54" t="s">
        <v>102</v>
      </c>
      <c r="C62" s="126">
        <f>SUMIF('CON BCB'!$T:$T,$A62&amp;$A$9&amp;"30"&amp;"CME",'CON BCB'!$R:$R)</f>
        <v>34157.529900000001</v>
      </c>
      <c r="D62" s="135">
        <f>IF(C62=0,0,SUMIF('CON BCB'!$T:$T,$A62&amp;$A$9&amp;"30"&amp;"CME",'CON BCB'!$S:$S)/SUMIF('CON BCB'!$T:$T,$A62&amp;$A$9&amp;"30"&amp;"CME",'CON BCB'!$R:$R))</f>
        <v>6.85</v>
      </c>
      <c r="E62" s="128">
        <f>SUMIF('CON BCB'!$T:$T,$A62&amp;$A$9&amp;"30"&amp;"VME",'CON BCB'!$R:$R)</f>
        <v>32538.9</v>
      </c>
      <c r="F62" s="129">
        <f>IF(E62=0,0,SUMIF('CON BCB'!$T:$T,$A62&amp;$A$9&amp;"30"&amp;"VME",'CON BCB'!$S:$S)/SUMIF('CON BCB'!$T:$T,$A62&amp;$A$9&amp;"30"&amp;"VME",'CON BCB'!$R:$R))</f>
        <v>6.97</v>
      </c>
      <c r="G62" s="57">
        <f>SUMIF('CON BCB'!$T:$T,$A62&amp;$A$9&amp;"31"&amp;"CME",'CON BCB'!$R:$R)</f>
        <v>447319.43</v>
      </c>
      <c r="H62" s="56">
        <f>IF(G62=0,0,SUMIF('CON BCB'!$T:$T,$A62&amp;$A$9&amp;"31"&amp;"CME",'CON BCB'!$S:$S)/SUMIF('CON BCB'!$T:$T,$A62&amp;$A$9&amp;"31"&amp;"CME",'CON BCB'!$R:$R))</f>
        <v>6.8806228466310975</v>
      </c>
      <c r="I62" s="57">
        <f>SUMIF('CON BCB'!$T:$T,$A62&amp;$A$9&amp;"31"&amp;"VME",'CON BCB'!$R:$R)</f>
        <v>0</v>
      </c>
      <c r="J62" s="111">
        <f>IF(I62=0,0,SUMIF('CON BCB'!$T:$T,$A62&amp;$A$9&amp;"31"&amp;"VME",'CON BCB'!$S:$S)/SUMIF('CON BCB'!$T:$T,$A62&amp;$A$9&amp;"31"&amp;"VME",'CON BCB'!$R:$R))</f>
        <v>0</v>
      </c>
      <c r="K62" s="57">
        <f>SUMIF('CON BCB'!$T:$T,$A62&amp;$A$9&amp;"32"&amp;"CME",'CON BCB'!$R:$R)+SUMIF('CON BCB'!$T:$T,$A62&amp;$A$9&amp;"33"&amp;"CME",'CON BCB'!$R:$R)</f>
        <v>0</v>
      </c>
      <c r="L62" s="56">
        <f>IF(K62=0,0,(SUMIF('CON BCB'!$T:$T,$A62&amp;$A$9&amp;"32"&amp;"CME",'CON BCB'!$S:$S)+SUMIF('CON BCB'!$T:$T,$A62&amp;$A$9&amp;"33"&amp;"CME",'CON BCB'!$S:$S))/(SUMIF('CON BCB'!$T:$T,$A62&amp;$A$9&amp;"32"&amp;"CME",'CON BCB'!$R:$R)+SUMIF('CON BCB'!$T:$T,$A62&amp;$A$9&amp;"33"&amp;"CME",'CON BCB'!$R:$R)))</f>
        <v>0</v>
      </c>
      <c r="M62" s="57">
        <f>SUMIF('CON BCB'!$T:$T,$A62&amp;$A$9&amp;"32"&amp;"VME",'CON BCB'!$R:$R)+SUMIF('CON BCB'!$T:$T,$A62&amp;$A$9&amp;"33"&amp;"VME",'CON BCB'!$R:$R)</f>
        <v>0</v>
      </c>
      <c r="N62" s="58">
        <f>IF(M62=0,0,(SUMIF('CON BCB'!$T:$T,$A62&amp;$A$9&amp;"32"&amp;"VME",'CON BCB'!$S:$S)+SUMIF('CON BCB'!$T:$T,$A62&amp;$A$9&amp;"33"&amp;"VME",'CON BCB'!$S:$S))/(SUMIF('CON BCB'!$T:$T,$A62&amp;$A$9&amp;"32"&amp;"VME",'CON BCB'!$R:$R)+SUMIF('CON BCB'!$T:$T,$A62&amp;$A$9&amp;"33"&amp;"VME",'CON BCB'!$R:$R)))</f>
        <v>0</v>
      </c>
      <c r="O62" s="65">
        <f>SUMIF('CON BCB'!$W:$W,$A62&amp;$A$9&amp;"TD"&amp;"CME",'CON BCB'!$R:$R)</f>
        <v>481476.95990000002</v>
      </c>
      <c r="P62" s="64">
        <f>IF(O62=0,0,SUMIF('CON BCB'!$W:$W,$A62&amp;$A$9&amp;"TD"&amp;"CME",'CON BCB'!$S:$S)/SUMIF('CON BCB'!$W:$W,$A62&amp;$A$9&amp;"TD"&amp;"CME",'CON BCB'!$R:$R))</f>
        <v>6.8784503630305478</v>
      </c>
      <c r="Q62" s="57">
        <f>SUMIF('CON BCB'!$W:$W,$A62&amp;$A$9&amp;"TD"&amp;"VME",'CON BCB'!$R:$R)</f>
        <v>32538.9</v>
      </c>
      <c r="R62" s="58">
        <f>IF(Q62=0,0,SUMIF('CON BCB'!$W:$W,$A62&amp;$A$9&amp;"TD"&amp;"VME",'CON BCB'!$S:$S)/SUMIF('CON BCB'!$W:$W,$A62&amp;$A$9&amp;"TD"&amp;"VME",'CON BCB'!$R:$R))</f>
        <v>6.97</v>
      </c>
      <c r="U62" s="35"/>
      <c r="X62" s="35"/>
    </row>
    <row r="63" spans="1:24" x14ac:dyDescent="0.2">
      <c r="A63" s="62">
        <v>5004</v>
      </c>
      <c r="B63" s="63" t="s">
        <v>3</v>
      </c>
      <c r="C63" s="134">
        <f>SUMIF('CON BCB'!$T:$T,$A63&amp;$A$9&amp;"30"&amp;"CME",'CON BCB'!$R:$R)</f>
        <v>4860.32</v>
      </c>
      <c r="D63" s="135">
        <f>IF(C63=0,0,SUMIF('CON BCB'!$T:$T,$A63&amp;$A$9&amp;"30"&amp;"CME",'CON BCB'!$S:$S)/SUMIF('CON BCB'!$T:$T,$A63&amp;$A$9&amp;"30"&amp;"CME",'CON BCB'!$R:$R))</f>
        <v>6.85</v>
      </c>
      <c r="E63" s="136">
        <f>SUMIF('CON BCB'!$T:$T,$A63&amp;$A$9&amp;"30"&amp;"VME",'CON BCB'!$R:$R)</f>
        <v>5990.12</v>
      </c>
      <c r="F63" s="137">
        <f>IF(E63=0,0,SUMIF('CON BCB'!$T:$T,$A63&amp;$A$9&amp;"30"&amp;"VME",'CON BCB'!$S:$S)/SUMIF('CON BCB'!$T:$T,$A63&amp;$A$9&amp;"30"&amp;"VME",'CON BCB'!$R:$R))</f>
        <v>6.97</v>
      </c>
      <c r="G63" s="57">
        <f>SUMIF('CON BCB'!$T:$T,$A63&amp;$A$9&amp;"31"&amp;"CME",'CON BCB'!$R:$R)</f>
        <v>0</v>
      </c>
      <c r="H63" s="56">
        <f>IF(G63=0,0,SUMIF('CON BCB'!$T:$T,$A63&amp;$A$9&amp;"31"&amp;"CME",'CON BCB'!$S:$S)/SUMIF('CON BCB'!$T:$T,$A63&amp;$A$9&amp;"31"&amp;"CME",'CON BCB'!$R:$R))</f>
        <v>0</v>
      </c>
      <c r="I63" s="57">
        <f>SUMIF('CON BCB'!$T:$T,$A63&amp;$A$9&amp;"31"&amp;"VME",'CON BCB'!$R:$R)</f>
        <v>0</v>
      </c>
      <c r="J63" s="111">
        <f>IF(I63=0,0,SUMIF('CON BCB'!$T:$T,$A63&amp;$A$9&amp;"31"&amp;"VME",'CON BCB'!$S:$S)/SUMIF('CON BCB'!$T:$T,$A63&amp;$A$9&amp;"31"&amp;"VME",'CON BCB'!$R:$R))</f>
        <v>0</v>
      </c>
      <c r="K63" s="57">
        <f>SUMIF('CON BCB'!$T:$T,$A63&amp;$A$9&amp;"32"&amp;"CME",'CON BCB'!$R:$R)+SUMIF('CON BCB'!$T:$T,$A63&amp;$A$9&amp;"33"&amp;"CME",'CON BCB'!$R:$R)</f>
        <v>0</v>
      </c>
      <c r="L63" s="56">
        <f>IF(K63=0,0,(SUMIF('CON BCB'!$T:$T,$A63&amp;$A$9&amp;"32"&amp;"CME",'CON BCB'!$S:$S)+SUMIF('CON BCB'!$T:$T,$A63&amp;$A$9&amp;"33"&amp;"CME",'CON BCB'!$S:$S))/(SUMIF('CON BCB'!$T:$T,$A63&amp;$A$9&amp;"32"&amp;"CME",'CON BCB'!$R:$R)+SUMIF('CON BCB'!$T:$T,$A63&amp;$A$9&amp;"33"&amp;"CME",'CON BCB'!$R:$R)))</f>
        <v>0</v>
      </c>
      <c r="M63" s="57">
        <f>SUMIF('CON BCB'!$T:$T,$A63&amp;$A$9&amp;"32"&amp;"VME",'CON BCB'!$R:$R)+SUMIF('CON BCB'!$T:$T,$A63&amp;$A$9&amp;"33"&amp;"VME",'CON BCB'!$R:$R)</f>
        <v>0</v>
      </c>
      <c r="N63" s="58">
        <f>IF(M63=0,0,(SUMIF('CON BCB'!$T:$T,$A63&amp;$A$9&amp;"32"&amp;"VME",'CON BCB'!$S:$S)+SUMIF('CON BCB'!$T:$T,$A63&amp;$A$9&amp;"33"&amp;"VME",'CON BCB'!$S:$S))/(SUMIF('CON BCB'!$T:$T,$A63&amp;$A$9&amp;"32"&amp;"VME",'CON BCB'!$R:$R)+SUMIF('CON BCB'!$T:$T,$A63&amp;$A$9&amp;"33"&amp;"VME",'CON BCB'!$R:$R)))</f>
        <v>0</v>
      </c>
      <c r="O63" s="65">
        <f>SUMIF('CON BCB'!$W:$W,$A63&amp;$A$9&amp;"TD"&amp;"CME",'CON BCB'!$R:$R)</f>
        <v>4860.32</v>
      </c>
      <c r="P63" s="64">
        <f>IF(O63=0,0,SUMIF('CON BCB'!$W:$W,$A63&amp;$A$9&amp;"TD"&amp;"CME",'CON BCB'!$S:$S)/SUMIF('CON BCB'!$W:$W,$A63&amp;$A$9&amp;"TD"&amp;"CME",'CON BCB'!$R:$R))</f>
        <v>6.85</v>
      </c>
      <c r="Q63" s="57">
        <f>SUMIF('CON BCB'!$W:$W,$A63&amp;$A$9&amp;"TD"&amp;"VME",'CON BCB'!$R:$R)</f>
        <v>5990.12</v>
      </c>
      <c r="R63" s="58">
        <f>IF(Q63=0,0,SUMIF('CON BCB'!$W:$W,$A63&amp;$A$9&amp;"TD"&amp;"VME",'CON BCB'!$S:$S)/SUMIF('CON BCB'!$W:$W,$A63&amp;$A$9&amp;"TD"&amp;"VME",'CON BCB'!$R:$R))</f>
        <v>6.97</v>
      </c>
    </row>
    <row r="64" spans="1:24" x14ac:dyDescent="0.2">
      <c r="A64" s="62">
        <v>5006</v>
      </c>
      <c r="B64" s="63" t="s">
        <v>71</v>
      </c>
      <c r="C64" s="134">
        <f>SUMIF('CON BCB'!$T:$T,$A64&amp;$A$9&amp;"30"&amp;"CME",'CON BCB'!$R:$R)</f>
        <v>14986.77</v>
      </c>
      <c r="D64" s="135">
        <f>IF(C64=0,0,SUMIF('CON BCB'!$T:$T,$A64&amp;$A$9&amp;"30"&amp;"CME",'CON BCB'!$S:$S)/SUMIF('CON BCB'!$T:$T,$A64&amp;$A$9&amp;"30"&amp;"CME",'CON BCB'!$R:$R))</f>
        <v>6.8500000000000005</v>
      </c>
      <c r="E64" s="136">
        <f>SUMIF('CON BCB'!$T:$T,$A64&amp;$A$9&amp;"30"&amp;"VME",'CON BCB'!$R:$R)</f>
        <v>47082.27</v>
      </c>
      <c r="F64" s="137">
        <f>IF(E64=0,0,SUMIF('CON BCB'!$T:$T,$A64&amp;$A$9&amp;"30"&amp;"VME",'CON BCB'!$S:$S)/SUMIF('CON BCB'!$T:$T,$A64&amp;$A$9&amp;"30"&amp;"VME",'CON BCB'!$R:$R))</f>
        <v>6.9700000000000006</v>
      </c>
      <c r="G64" s="57">
        <f>SUMIF('CON BCB'!$T:$T,$A64&amp;$A$9&amp;"31"&amp;"CME",'CON BCB'!$R:$R)</f>
        <v>0</v>
      </c>
      <c r="H64" s="56">
        <f>IF(G64=0,0,SUMIF('CON BCB'!$T:$T,$A64&amp;$A$9&amp;"31"&amp;"CME",'CON BCB'!$S:$S)/SUMIF('CON BCB'!$T:$T,$A64&amp;$A$9&amp;"31"&amp;"CME",'CON BCB'!$R:$R))</f>
        <v>0</v>
      </c>
      <c r="I64" s="57">
        <f>SUMIF('CON BCB'!$T:$T,$A64&amp;$A$9&amp;"31"&amp;"VME",'CON BCB'!$R:$R)</f>
        <v>0</v>
      </c>
      <c r="J64" s="111">
        <f>IF(I64=0,0,SUMIF('CON BCB'!$T:$T,$A64&amp;$A$9&amp;"31"&amp;"VME",'CON BCB'!$S:$S)/SUMIF('CON BCB'!$T:$T,$A64&amp;$A$9&amp;"31"&amp;"VME",'CON BCB'!$R:$R))</f>
        <v>0</v>
      </c>
      <c r="K64" s="57">
        <f>SUMIF('CON BCB'!$T:$T,$A64&amp;$A$9&amp;"32"&amp;"CME",'CON BCB'!$R:$R)+SUMIF('CON BCB'!$T:$T,$A64&amp;$A$9&amp;"33"&amp;"CME",'CON BCB'!$R:$R)</f>
        <v>0</v>
      </c>
      <c r="L64" s="56">
        <f>IF(K64=0,0,(SUMIF('CON BCB'!$T:$T,$A64&amp;$A$9&amp;"32"&amp;"CME",'CON BCB'!$S:$S)+SUMIF('CON BCB'!$T:$T,$A64&amp;$A$9&amp;"33"&amp;"CME",'CON BCB'!$S:$S))/(SUMIF('CON BCB'!$T:$T,$A64&amp;$A$9&amp;"32"&amp;"CME",'CON BCB'!$R:$R)+SUMIF('CON BCB'!$T:$T,$A64&amp;$A$9&amp;"33"&amp;"CME",'CON BCB'!$R:$R)))</f>
        <v>0</v>
      </c>
      <c r="M64" s="57">
        <f>SUMIF('CON BCB'!$T:$T,$A64&amp;$A$9&amp;"32"&amp;"VME",'CON BCB'!$R:$R)+SUMIF('CON BCB'!$T:$T,$A64&amp;$A$9&amp;"33"&amp;"VME",'CON BCB'!$R:$R)</f>
        <v>0</v>
      </c>
      <c r="N64" s="58">
        <f>IF(M64=0,0,(SUMIF('CON BCB'!$T:$T,$A64&amp;$A$9&amp;"32"&amp;"VME",'CON BCB'!$S:$S)+SUMIF('CON BCB'!$T:$T,$A64&amp;$A$9&amp;"33"&amp;"VME",'CON BCB'!$S:$S))/(SUMIF('CON BCB'!$T:$T,$A64&amp;$A$9&amp;"32"&amp;"VME",'CON BCB'!$R:$R)+SUMIF('CON BCB'!$T:$T,$A64&amp;$A$9&amp;"33"&amp;"VME",'CON BCB'!$R:$R)))</f>
        <v>0</v>
      </c>
      <c r="O64" s="65">
        <f>SUMIF('CON BCB'!$W:$W,$A64&amp;$A$9&amp;"TD"&amp;"CME",'CON BCB'!$R:$R)</f>
        <v>14986.77</v>
      </c>
      <c r="P64" s="64">
        <f>IF(O64=0,0,SUMIF('CON BCB'!$W:$W,$A64&amp;$A$9&amp;"TD"&amp;"CME",'CON BCB'!$S:$S)/SUMIF('CON BCB'!$W:$W,$A64&amp;$A$9&amp;"TD"&amp;"CME",'CON BCB'!$R:$R))</f>
        <v>6.8500000000000005</v>
      </c>
      <c r="Q64" s="57">
        <f>SUMIF('CON BCB'!$W:$W,$A64&amp;$A$9&amp;"TD"&amp;"VME",'CON BCB'!$R:$R)</f>
        <v>47082.27</v>
      </c>
      <c r="R64" s="58">
        <f>IF(Q64=0,0,SUMIF('CON BCB'!$W:$W,$A64&amp;$A$9&amp;"TD"&amp;"VME",'CON BCB'!$S:$S)/SUMIF('CON BCB'!$W:$W,$A64&amp;$A$9&amp;"TD"&amp;"VME",'CON BCB'!$R:$R))</f>
        <v>6.9700000000000006</v>
      </c>
    </row>
    <row r="65" spans="1:20" x14ac:dyDescent="0.2">
      <c r="A65" s="62">
        <v>5007</v>
      </c>
      <c r="B65" s="63" t="s">
        <v>72</v>
      </c>
      <c r="C65" s="134">
        <f>SUMIF('CON BCB'!$T:$T,$A65&amp;$A$9&amp;"30"&amp;"CME",'CON BCB'!$R:$R)</f>
        <v>310289.73920000001</v>
      </c>
      <c r="D65" s="135">
        <f>IF(C65=0,0,SUMIF('CON BCB'!$T:$T,$A65&amp;$A$9&amp;"30"&amp;"CME",'CON BCB'!$S:$S)/SUMIF('CON BCB'!$T:$T,$A65&amp;$A$9&amp;"30"&amp;"CME",'CON BCB'!$R:$R))</f>
        <v>6.8600000000000021</v>
      </c>
      <c r="E65" s="136">
        <f>SUMIF('CON BCB'!$T:$T,$A65&amp;$A$9&amp;"30"&amp;"VME",'CON BCB'!$R:$R)</f>
        <v>201197.22230000005</v>
      </c>
      <c r="F65" s="137">
        <f>IF(E65=0,0,SUMIF('CON BCB'!$T:$T,$A65&amp;$A$9&amp;"30"&amp;"VME",'CON BCB'!$S:$S)/SUMIF('CON BCB'!$T:$T,$A65&amp;$A$9&amp;"30"&amp;"VME",'CON BCB'!$R:$R))</f>
        <v>6.9699999999999989</v>
      </c>
      <c r="G65" s="57">
        <f>SUMIF('CON BCB'!$T:$T,$A65&amp;$A$9&amp;"31"&amp;"CME",'CON BCB'!$R:$R)</f>
        <v>0</v>
      </c>
      <c r="H65" s="56">
        <f>IF(G65=0,0,SUMIF('CON BCB'!$T:$T,$A65&amp;$A$9&amp;"31"&amp;"CME",'CON BCB'!$S:$S)/SUMIF('CON BCB'!$T:$T,$A65&amp;$A$9&amp;"31"&amp;"CME",'CON BCB'!$R:$R))</f>
        <v>0</v>
      </c>
      <c r="I65" s="57">
        <f>SUMIF('CON BCB'!$T:$T,$A65&amp;$A$9&amp;"31"&amp;"VME",'CON BCB'!$R:$R)</f>
        <v>5500</v>
      </c>
      <c r="J65" s="111">
        <f>IF(I65=0,0,SUMIF('CON BCB'!$T:$T,$A65&amp;$A$9&amp;"31"&amp;"VME",'CON BCB'!$S:$S)/SUMIF('CON BCB'!$T:$T,$A65&amp;$A$9&amp;"31"&amp;"VME",'CON BCB'!$R:$R))</f>
        <v>6.96</v>
      </c>
      <c r="K65" s="57">
        <f>SUMIF('CON BCB'!$T:$T,$A65&amp;$A$9&amp;"32"&amp;"CME",'CON BCB'!$R:$R)+SUMIF('CON BCB'!$T:$T,$A65&amp;$A$9&amp;"33"&amp;"CME",'CON BCB'!$R:$R)</f>
        <v>0</v>
      </c>
      <c r="L65" s="56">
        <f>IF(K65=0,0,(SUMIF('CON BCB'!$T:$T,$A65&amp;$A$9&amp;"32"&amp;"CME",'CON BCB'!$S:$S)+SUMIF('CON BCB'!$T:$T,$A65&amp;$A$9&amp;"33"&amp;"CME",'CON BCB'!$S:$S))/(SUMIF('CON BCB'!$T:$T,$A65&amp;$A$9&amp;"32"&amp;"CME",'CON BCB'!$R:$R)+SUMIF('CON BCB'!$T:$T,$A65&amp;$A$9&amp;"33"&amp;"CME",'CON BCB'!$R:$R)))</f>
        <v>0</v>
      </c>
      <c r="M65" s="57">
        <f>SUMIF('CON BCB'!$T:$T,$A65&amp;$A$9&amp;"32"&amp;"VME",'CON BCB'!$R:$R)+SUMIF('CON BCB'!$T:$T,$A65&amp;$A$9&amp;"33"&amp;"VME",'CON BCB'!$R:$R)</f>
        <v>0</v>
      </c>
      <c r="N65" s="58">
        <f>IF(M65=0,0,(SUMIF('CON BCB'!$T:$T,$A65&amp;$A$9&amp;"32"&amp;"VME",'CON BCB'!$S:$S)+SUMIF('CON BCB'!$T:$T,$A65&amp;$A$9&amp;"33"&amp;"VME",'CON BCB'!$S:$S))/(SUMIF('CON BCB'!$T:$T,$A65&amp;$A$9&amp;"32"&amp;"VME",'CON BCB'!$R:$R)+SUMIF('CON BCB'!$T:$T,$A65&amp;$A$9&amp;"33"&amp;"VME",'CON BCB'!$R:$R)))</f>
        <v>0</v>
      </c>
      <c r="O65" s="65">
        <f>SUMIF('CON BCB'!$W:$W,$A65&amp;$A$9&amp;"TD"&amp;"CME",'CON BCB'!$R:$R)</f>
        <v>310289.73920000001</v>
      </c>
      <c r="P65" s="64">
        <f>IF(O65=0,0,SUMIF('CON BCB'!$W:$W,$A65&amp;$A$9&amp;"TD"&amp;"CME",'CON BCB'!$S:$S)/SUMIF('CON BCB'!$W:$W,$A65&amp;$A$9&amp;"TD"&amp;"CME",'CON BCB'!$R:$R))</f>
        <v>6.8600000000000021</v>
      </c>
      <c r="Q65" s="57">
        <f>SUMIF('CON BCB'!$W:$W,$A65&amp;$A$9&amp;"TD"&amp;"VME",'CON BCB'!$R:$R)</f>
        <v>206697.22230000005</v>
      </c>
      <c r="R65" s="58">
        <f>IF(Q65=0,0,SUMIF('CON BCB'!$W:$W,$A65&amp;$A$9&amp;"TD"&amp;"VME",'CON BCB'!$S:$S)/SUMIF('CON BCB'!$W:$W,$A65&amp;$A$9&amp;"TD"&amp;"VME",'CON BCB'!$R:$R))</f>
        <v>6.969733910309059</v>
      </c>
    </row>
    <row r="66" spans="1:20" ht="13.5" thickBot="1" x14ac:dyDescent="0.25">
      <c r="A66" s="73">
        <v>5008</v>
      </c>
      <c r="B66" s="74" t="s">
        <v>73</v>
      </c>
      <c r="C66" s="130">
        <f>SUMIF('CON BCB'!$T:$T,$A66&amp;$A$9&amp;"30"&amp;"CME",'CON BCB'!$R:$R)</f>
        <v>21156.989999999998</v>
      </c>
      <c r="D66" s="131">
        <f>IF(C66=0,0,SUMIF('CON BCB'!$T:$T,$A66&amp;$A$9&amp;"30"&amp;"CME",'CON BCB'!$S:$S)/SUMIF('CON BCB'!$T:$T,$A66&amp;$A$9&amp;"30"&amp;"CME",'CON BCB'!$R:$R))</f>
        <v>6.8500000000000005</v>
      </c>
      <c r="E66" s="132">
        <f>SUMIF('CON BCB'!$T:$T,$A66&amp;$A$9&amp;"30"&amp;"VME",'CON BCB'!$R:$R)</f>
        <v>53005.439999999995</v>
      </c>
      <c r="F66" s="133">
        <f>IF(E66=0,0,SUMIF('CON BCB'!$T:$T,$A66&amp;$A$9&amp;"30"&amp;"VME",'CON BCB'!$S:$S)/SUMIF('CON BCB'!$T:$T,$A66&amp;$A$9&amp;"30"&amp;"VME",'CON BCB'!$R:$R))</f>
        <v>6.97</v>
      </c>
      <c r="G66" s="57">
        <f>SUMIF('CON BCB'!$T:$T,$A66&amp;$A$9&amp;"31"&amp;"CME",'CON BCB'!$R:$R)</f>
        <v>40758.589999999997</v>
      </c>
      <c r="H66" s="56">
        <f>IF(G66=0,0,SUMIF('CON BCB'!$T:$T,$A66&amp;$A$9&amp;"31"&amp;"CME",'CON BCB'!$S:$S)/SUMIF('CON BCB'!$T:$T,$A66&amp;$A$9&amp;"31"&amp;"CME",'CON BCB'!$R:$R))</f>
        <v>6.9250930589110187</v>
      </c>
      <c r="I66" s="57">
        <f>SUMIF('CON BCB'!$T:$T,$A66&amp;$A$9&amp;"31"&amp;"VME",'CON BCB'!$R:$R)</f>
        <v>0</v>
      </c>
      <c r="J66" s="111">
        <f>IF(I66=0,0,SUMIF('CON BCB'!$T:$T,$A66&amp;$A$9&amp;"31"&amp;"VME",'CON BCB'!$S:$S)/SUMIF('CON BCB'!$T:$T,$A66&amp;$A$9&amp;"31"&amp;"VME",'CON BCB'!$R:$R))</f>
        <v>0</v>
      </c>
      <c r="K66" s="57">
        <f>SUMIF('CON BCB'!$T:$T,$A66&amp;$A$9&amp;"32"&amp;"CME",'CON BCB'!$R:$R)+SUMIF('CON BCB'!$T:$T,$A66&amp;$A$9&amp;"33"&amp;"CME",'CON BCB'!$R:$R)</f>
        <v>0</v>
      </c>
      <c r="L66" s="56">
        <f>IF(K66=0,0,(SUMIF('CON BCB'!$T:$T,$A66&amp;$A$9&amp;"32"&amp;"CME",'CON BCB'!$S:$S)+SUMIF('CON BCB'!$T:$T,$A66&amp;$A$9&amp;"33"&amp;"CME",'CON BCB'!$S:$S))/(SUMIF('CON BCB'!$T:$T,$A66&amp;$A$9&amp;"32"&amp;"CME",'CON BCB'!$R:$R)+SUMIF('CON BCB'!$T:$T,$A66&amp;$A$9&amp;"33"&amp;"CME",'CON BCB'!$R:$R)))</f>
        <v>0</v>
      </c>
      <c r="M66" s="57">
        <f>SUMIF('CON BCB'!$T:$T,$A66&amp;$A$9&amp;"32"&amp;"VME",'CON BCB'!$R:$R)+SUMIF('CON BCB'!$T:$T,$A66&amp;$A$9&amp;"33"&amp;"VME",'CON BCB'!$R:$R)</f>
        <v>0</v>
      </c>
      <c r="N66" s="58">
        <f>IF(M66=0,0,(SUMIF('CON BCB'!$T:$T,$A66&amp;$A$9&amp;"32"&amp;"VME",'CON BCB'!$S:$S)+SUMIF('CON BCB'!$T:$T,$A66&amp;$A$9&amp;"33"&amp;"VME",'CON BCB'!$S:$S))/(SUMIF('CON BCB'!$T:$T,$A66&amp;$A$9&amp;"32"&amp;"VME",'CON BCB'!$R:$R)+SUMIF('CON BCB'!$T:$T,$A66&amp;$A$9&amp;"33"&amp;"VME",'CON BCB'!$R:$R)))</f>
        <v>0</v>
      </c>
      <c r="O66" s="65">
        <f>SUMIF('CON BCB'!$W:$W,$A66&amp;$A$9&amp;"TD"&amp;"CME",'CON BCB'!$R:$R)</f>
        <v>61915.58</v>
      </c>
      <c r="P66" s="64">
        <f>IF(O66=0,0,SUMIF('CON BCB'!$W:$W,$A66&amp;$A$9&amp;"TD"&amp;"CME",'CON BCB'!$S:$S)/SUMIF('CON BCB'!$W:$W,$A66&amp;$A$9&amp;"TD"&amp;"CME",'CON BCB'!$R:$R))</f>
        <v>6.8994332315065119</v>
      </c>
      <c r="Q66" s="57">
        <f>SUMIF('CON BCB'!$W:$W,$A66&amp;$A$9&amp;"TD"&amp;"VME",'CON BCB'!$R:$R)</f>
        <v>53005.439999999995</v>
      </c>
      <c r="R66" s="58">
        <f>IF(Q66=0,0,SUMIF('CON BCB'!$W:$W,$A66&amp;$A$9&amp;"TD"&amp;"VME",'CON BCB'!$S:$S)/SUMIF('CON BCB'!$W:$W,$A66&amp;$A$9&amp;"TD"&amp;"VME",'CON BCB'!$R:$R))</f>
        <v>6.97</v>
      </c>
    </row>
    <row r="67" spans="1:20" ht="13.5" thickBot="1" x14ac:dyDescent="0.25">
      <c r="A67" s="67">
        <v>10001</v>
      </c>
      <c r="B67" s="44" t="s">
        <v>74</v>
      </c>
      <c r="C67" s="45">
        <f>+C68</f>
        <v>0</v>
      </c>
      <c r="D67" s="46">
        <f t="shared" ref="D67:N67" si="0">+D68</f>
        <v>0</v>
      </c>
      <c r="E67" s="52">
        <f t="shared" si="0"/>
        <v>0</v>
      </c>
      <c r="F67" s="48">
        <f t="shared" si="0"/>
        <v>0</v>
      </c>
      <c r="G67" s="47">
        <f t="shared" si="0"/>
        <v>0</v>
      </c>
      <c r="H67" s="46">
        <f t="shared" si="0"/>
        <v>0</v>
      </c>
      <c r="I67" s="47">
        <f t="shared" si="0"/>
        <v>0</v>
      </c>
      <c r="J67" s="48">
        <f t="shared" si="0"/>
        <v>0</v>
      </c>
      <c r="K67" s="47">
        <f>+K68</f>
        <v>0</v>
      </c>
      <c r="L67" s="46">
        <f>+L68</f>
        <v>0</v>
      </c>
      <c r="M67" s="47">
        <f t="shared" si="0"/>
        <v>0</v>
      </c>
      <c r="N67" s="50">
        <f t="shared" si="0"/>
        <v>0</v>
      </c>
      <c r="O67" s="69">
        <f>+O68</f>
        <v>0</v>
      </c>
      <c r="P67" s="46">
        <f>+P68</f>
        <v>0</v>
      </c>
      <c r="Q67" s="69">
        <f>+Q68</f>
        <v>0</v>
      </c>
      <c r="R67" s="48">
        <f>+R68</f>
        <v>0</v>
      </c>
      <c r="T67" s="36"/>
    </row>
    <row r="68" spans="1:20" ht="19.5" customHeight="1" thickBot="1" x14ac:dyDescent="0.25">
      <c r="A68" s="73">
        <v>10001</v>
      </c>
      <c r="B68" s="74" t="s">
        <v>170</v>
      </c>
      <c r="C68" s="108">
        <f>SUMIF('CON BCB'!$T:$T,$A68&amp;$A$9&amp;"30"&amp;"CME",'CON BCB'!$R:$R)</f>
        <v>0</v>
      </c>
      <c r="D68" s="110">
        <f>IF(C68=0,0,SUMIF('CON BCB'!$T:$T,$A68&amp;$A$9&amp;"30"&amp;"VME",'CON BCB'!$S:$S)/SUMIF('CON BCB'!$T:$T,$A68&amp;$A$9&amp;"30"&amp;"VME",'CON BCB'!$R:$R))</f>
        <v>0</v>
      </c>
      <c r="E68" s="109">
        <f>SUMIF('CON BCB'!$T:$T,$A68&amp;$A$9&amp;"30"&amp;"VME",'CON BCB'!$R:$R)</f>
        <v>0</v>
      </c>
      <c r="F68" s="110">
        <f>IF(E68=0,0,SUMIF('CON BCB'!$T:$T,$A68&amp;$A$9&amp;"30"&amp;"VME",'CON BCB'!$S:$S)/SUMIF('CON BCB'!$T:$T,$A68&amp;$A$9&amp;"30"&amp;"VME",'CON BCB'!$R:$R))</f>
        <v>0</v>
      </c>
      <c r="G68" s="57">
        <f>SUMIF('CON BCB'!$T:$T,$A68&amp;$A$9&amp;"31"&amp;"CME",'CON BCB'!$R:$R)</f>
        <v>0</v>
      </c>
      <c r="H68" s="56">
        <f>IF(G68=0,0,SUMIF('CON BCB'!$T:$T,$A68&amp;$A$9&amp;"31"&amp;"CME",'CON BCB'!$S:$S)/SUMIF('CON BCB'!$T:$T,$A68&amp;$A$9&amp;"31"&amp;"CME",'CON BCB'!$R:$R))</f>
        <v>0</v>
      </c>
      <c r="I68" s="57">
        <f>SUMIF('CON BCB'!$T:$T,$A68&amp;$A$9&amp;"31"&amp;"VME",'CON BCB'!$R:$R)</f>
        <v>0</v>
      </c>
      <c r="J68" s="58">
        <f>IF(I68=0,0,SUMIF('CON BCB'!$T:$T,$A68&amp;$A$9&amp;"31"&amp;"VME",'CON BCB'!$S:$S)/SUMIF('CON BCB'!$T:$T,$A68&amp;$A$9&amp;"31"&amp;"VME",'CON BCB'!$R:$R))</f>
        <v>0</v>
      </c>
      <c r="K68" s="57">
        <f>SUMIF('CON BCB'!$T:$T,$A68&amp;$A$9&amp;"32"&amp;"CME",'CON BCB'!$R:$R)+SUMIF('CON BCB'!$T:$T,$A68&amp;$A$9&amp;"33"&amp;"CME",'CON BCB'!$R:$R)</f>
        <v>0</v>
      </c>
      <c r="L68" s="64">
        <f>IF(K68=0,0,(SUMIF('CON BCB'!$T:$T,$A68&amp;$A$9&amp;"32"&amp;"CME",'CON BCB'!$S:$S)+SUMIF('CON BCB'!$T:$T,$A68&amp;$A$9&amp;"33"&amp;"CME",'CON BCB'!$S:$S))/(SUMIF('CON BCB'!$T:$T,$A68&amp;$A$9&amp;"32"&amp;"CME",'CON BCB'!$R:$R)+SUMIF('CON BCB'!$T:$T,$A68&amp;$A$9&amp;"33"&amp;"CME",'CON BCB'!$R:$R)))</f>
        <v>0</v>
      </c>
      <c r="M68" s="152">
        <f>SUMIF('CON BCB'!$T:$T,$A68&amp;$A$9&amp;"32"&amp;"VME",'CON BCB'!$R:$R)+SUMIF('CON BCB'!$T:$T,$A68&amp;$A$9&amp;"33"&amp;"VME",'CON BCB'!$R:$R)</f>
        <v>0</v>
      </c>
      <c r="N68" s="153">
        <f>IF(M68=0,0,(SUMIF('CON BCB'!$T:$T,$A68&amp;$A$9&amp;"32"&amp;"VME",'CON BCB'!$S:$S)+SUMIF('CON BCB'!$T:$T,$A68&amp;$A$9&amp;"33"&amp;"VME",'CON BCB'!$S:$S))/(SUMIF('CON BCB'!$T:$T,$A68&amp;$A$9&amp;"32"&amp;"VME",'CON BCB'!$R:$R)+SUMIF('CON BCB'!$T:$T,$A68&amp;$A$9&amp;"33"&amp;"VME",'CON BCB'!$R:$R)))</f>
        <v>0</v>
      </c>
      <c r="O68" s="65">
        <f>SUMIF('CON BCB'!$W:$W,$A68&amp;$A$9&amp;"TD"&amp;"CME",'CON BCB'!$R:$R)</f>
        <v>0</v>
      </c>
      <c r="P68" s="64">
        <f>IF(O68=0,0,SUMIF('CON BCB'!$W:$W,$A68&amp;$A$9&amp;"TD"&amp;"CME",'CON BCB'!$S:$S)/SUMIF('CON BCB'!$W:$W,$A68&amp;$A$9&amp;"TD"&amp;"CME",'CON BCB'!$R:$R))</f>
        <v>0</v>
      </c>
      <c r="Q68" s="57">
        <f>SUMIF('CON BCB'!$W:$W,$A68&amp;$A$9&amp;"TD"&amp;"VME",'CON BCB'!$R:$R)</f>
        <v>0</v>
      </c>
      <c r="R68" s="58">
        <f>IF(Q68=0,0,SUMIF('CON BCB'!$W:$W,$A68&amp;$A$9&amp;"TD"&amp;"VME",'CON BCB'!$S:$S)/SUMIF('CON BCB'!$W:$W,$A68&amp;$A$9&amp;"TD"&amp;"VME",'CON BCB'!$R:$R))</f>
        <v>0</v>
      </c>
    </row>
    <row r="69" spans="1:20" ht="13.5" thickBot="1" x14ac:dyDescent="0.25">
      <c r="A69" s="75"/>
      <c r="B69" s="76" t="s">
        <v>75</v>
      </c>
      <c r="C69" s="77">
        <f>+C13+C27+C36+C61+C67</f>
        <v>5139518.319099999</v>
      </c>
      <c r="D69" s="78">
        <f>+((C13*D13)+(C27*D27)+(C36*D36)+(C61*D61)+(C67*D67))/C69</f>
        <v>6.8531371810335013</v>
      </c>
      <c r="E69" s="77">
        <f>+E13+E27+E36+E61+E67</f>
        <v>4802328.6051000003</v>
      </c>
      <c r="F69" s="78">
        <f>+((E13*F13)+(E27*F27)+(E36*F36)+(E61*F61)+(E67*F67))/E69</f>
        <v>6.9649151152142927</v>
      </c>
      <c r="G69" s="77">
        <f>+G13+G27+G36+G61+G67</f>
        <v>9389901.2999999989</v>
      </c>
      <c r="H69" s="78">
        <f>+((G13*H13)+(G27*H27)+(G36*H36)+(G61*H61)+(G67*H67))/G69</f>
        <v>6.9389274448683507</v>
      </c>
      <c r="I69" s="79">
        <f>+I13+I27+I36+I61+I67</f>
        <v>8076002.1699999962</v>
      </c>
      <c r="J69" s="78">
        <f>+((I13*J13)+(I27*J27)+(I36*J36)+(I61*J61)+(I67*J67))/I69</f>
        <v>6.9613137969315328</v>
      </c>
      <c r="K69" s="79">
        <f>+K13+K27+K36+K61+K67</f>
        <v>7600000</v>
      </c>
      <c r="L69" s="78">
        <f>IF(K69=0,0,+((K13*L13)+(K27*L27)+(K36*L36)+(K61*L61)+(K67*L67))/K69)</f>
        <v>6.9595065789473685</v>
      </c>
      <c r="M69" s="79">
        <f>+M13+M27+M36+M61+M67</f>
        <v>4600000</v>
      </c>
      <c r="N69" s="78">
        <f>IF(M69=0,0,+((M13*N13)+(M27*N27)+(M36*N36)+(M61*N61)+(M67*N67))/M69)</f>
        <v>6.9591847826086957</v>
      </c>
      <c r="O69" s="79">
        <f>+O13+O27+O36+O61+O67</f>
        <v>19129419.619100008</v>
      </c>
      <c r="P69" s="78">
        <f>+((O13*P13)+(O27*P27)+(O36*P36)+(O61*P61)+(O67*P67))/O69</f>
        <v>6.9207493252025056</v>
      </c>
      <c r="Q69" s="79">
        <f>+Q13+Q27+Q36+Q61+Q67</f>
        <v>17478330.775100004</v>
      </c>
      <c r="R69" s="78">
        <f>+((Q13*R13)+(Q27*R27)+(Q36*R36)+(Q61*R61)+(Q67*R67))/Q69</f>
        <v>6.9617429710910583</v>
      </c>
      <c r="S69" s="36"/>
    </row>
    <row r="70" spans="1:20" ht="14.25" customHeight="1" thickBot="1" x14ac:dyDescent="0.25">
      <c r="A70" s="80"/>
      <c r="B70" s="81"/>
      <c r="C70" s="82"/>
      <c r="D70" s="83"/>
      <c r="E70" s="82"/>
      <c r="F70" s="83"/>
      <c r="G70" s="82"/>
      <c r="H70" s="83"/>
      <c r="I70" s="82"/>
      <c r="J70" s="83"/>
      <c r="K70" s="82"/>
      <c r="L70" s="83"/>
      <c r="M70" s="82"/>
      <c r="N70" s="83"/>
      <c r="O70" s="82"/>
      <c r="P70" s="83"/>
      <c r="Q70" s="82"/>
      <c r="R70" s="84"/>
    </row>
    <row r="71" spans="1:20" ht="16.5" customHeight="1" thickBot="1" x14ac:dyDescent="0.25">
      <c r="A71" s="123">
        <v>1004</v>
      </c>
      <c r="B71" s="68" t="s">
        <v>76</v>
      </c>
      <c r="C71" s="86"/>
      <c r="D71" s="87"/>
      <c r="E71" s="88"/>
      <c r="F71" s="89"/>
      <c r="G71" s="90"/>
      <c r="H71" s="87"/>
      <c r="I71" s="88"/>
      <c r="J71" s="89"/>
      <c r="K71" s="150"/>
      <c r="L71" s="169"/>
      <c r="M71" s="47">
        <v>3000000</v>
      </c>
      <c r="N71" s="50">
        <v>6.96</v>
      </c>
      <c r="O71" s="92">
        <f>SUMIF('CON BCB'!$W:$W,$A71&amp;$A$9&amp;"TD"&amp;"CME",'CON BCB'!$R:$R)</f>
        <v>0</v>
      </c>
      <c r="P71" s="87">
        <f>+'TC SIN BCB'!I68</f>
        <v>0</v>
      </c>
      <c r="Q71" s="88">
        <f>SUMIF('CON BCB'!$W:$W,$A71&amp;$A$9&amp;"TD"&amp;"VME",'CON BCB'!$R:$R)</f>
        <v>0</v>
      </c>
      <c r="R71" s="93">
        <f>+'TC SIN BCB'!J68</f>
        <v>0</v>
      </c>
      <c r="S71" s="36"/>
    </row>
    <row r="72" spans="1:20" ht="18.75" customHeight="1" x14ac:dyDescent="0.2">
      <c r="B72" s="94" t="s">
        <v>38</v>
      </c>
      <c r="C72" s="36"/>
      <c r="K72" s="35"/>
      <c r="M72" s="35"/>
    </row>
    <row r="73" spans="1:20" ht="19.5" customHeight="1" x14ac:dyDescent="0.2">
      <c r="B73" s="104" t="s">
        <v>87</v>
      </c>
      <c r="C73" s="36"/>
      <c r="E73" s="35"/>
      <c r="G73" s="36"/>
      <c r="I73" s="36"/>
      <c r="K73" s="194"/>
      <c r="M73" s="267">
        <f>+M71+M69</f>
        <v>7600000</v>
      </c>
      <c r="N73" s="98">
        <f>(+M69*N69+M71*N71)/(M69+M71)</f>
        <v>6.9595065789473685</v>
      </c>
      <c r="O73" s="36"/>
    </row>
    <row r="74" spans="1:20" ht="16.5" customHeight="1" x14ac:dyDescent="0.2">
      <c r="B74" s="104" t="s">
        <v>88</v>
      </c>
      <c r="G74" s="36"/>
      <c r="K74" s="148"/>
      <c r="M74" s="147"/>
      <c r="N74" s="151"/>
      <c r="Q74" s="36"/>
    </row>
    <row r="75" spans="1:20" ht="18" customHeight="1" x14ac:dyDescent="0.2">
      <c r="B75" s="104" t="s">
        <v>89</v>
      </c>
      <c r="K75" s="139"/>
      <c r="M75" s="147"/>
      <c r="Q75" s="36"/>
      <c r="S75" s="36"/>
    </row>
    <row r="76" spans="1:20" ht="17.25" customHeight="1" x14ac:dyDescent="0.2">
      <c r="B76" s="104" t="s">
        <v>155</v>
      </c>
      <c r="K76" s="36"/>
      <c r="M76" s="147"/>
      <c r="Q76" s="36"/>
      <c r="S76" s="36"/>
    </row>
    <row r="77" spans="1:20" ht="18" customHeight="1" x14ac:dyDescent="0.2">
      <c r="B77" s="105" t="s">
        <v>90</v>
      </c>
      <c r="C77" s="72"/>
      <c r="K77" s="36"/>
      <c r="M77" s="36"/>
      <c r="O77" s="36"/>
      <c r="Q77" s="36"/>
      <c r="S77" s="36"/>
    </row>
    <row r="78" spans="1:20" x14ac:dyDescent="0.2">
      <c r="K78" s="36"/>
      <c r="M78" s="36"/>
    </row>
    <row r="79" spans="1:20" ht="13.5" customHeight="1" x14ac:dyDescent="0.2"/>
    <row r="81" spans="11:11" x14ac:dyDescent="0.2">
      <c r="K81" s="36"/>
    </row>
  </sheetData>
  <mergeCells count="12">
    <mergeCell ref="A5:R5"/>
    <mergeCell ref="A6:R6"/>
    <mergeCell ref="A7:R7"/>
    <mergeCell ref="A8:R8"/>
    <mergeCell ref="O10:R11"/>
    <mergeCell ref="A10:A12"/>
    <mergeCell ref="C10:J10"/>
    <mergeCell ref="B10:B12"/>
    <mergeCell ref="C11:F11"/>
    <mergeCell ref="G11:J11"/>
    <mergeCell ref="A9:R9"/>
    <mergeCell ref="K10:N11"/>
  </mergeCells>
  <phoneticPr fontId="0" type="noConversion"/>
  <printOptions horizontalCentered="1"/>
  <pageMargins left="0.43307086614173229" right="0.55118110236220474" top="0.55118110236220474" bottom="0.51181102362204722" header="0" footer="0"/>
  <pageSetup scale="4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workbookViewId="0">
      <pane ySplit="1" topLeftCell="A598" activePane="bottomLeft" state="frozen"/>
      <selection pane="bottomLeft" activeCell="C604" sqref="C604"/>
    </sheetView>
  </sheetViews>
  <sheetFormatPr baseColWidth="10" defaultRowHeight="12.75" x14ac:dyDescent="0.2"/>
  <cols>
    <col min="1" max="1" width="10.140625" bestFit="1" customWidth="1"/>
    <col min="2" max="2" width="8.42578125" bestFit="1" customWidth="1"/>
    <col min="3" max="4" width="5.7109375" bestFit="1" customWidth="1"/>
    <col min="5" max="5" width="7.7109375" bestFit="1" customWidth="1"/>
    <col min="6" max="6" width="10.140625" bestFit="1" customWidth="1"/>
    <col min="7" max="7" width="10.28515625" bestFit="1" customWidth="1"/>
  </cols>
  <sheetData>
    <row r="1" spans="1:7" x14ac:dyDescent="0.2">
      <c r="A1" t="s">
        <v>182</v>
      </c>
      <c r="B1" t="s">
        <v>183</v>
      </c>
      <c r="C1" t="s">
        <v>184</v>
      </c>
      <c r="D1" t="s">
        <v>185</v>
      </c>
      <c r="E1" s="195" t="s">
        <v>190</v>
      </c>
      <c r="F1" t="s">
        <v>186</v>
      </c>
      <c r="G1" t="s">
        <v>187</v>
      </c>
    </row>
    <row r="2" spans="1:7" ht="15.75" x14ac:dyDescent="0.2">
      <c r="A2" s="1">
        <v>40483</v>
      </c>
      <c r="B2">
        <v>34</v>
      </c>
      <c r="C2">
        <v>6.97</v>
      </c>
      <c r="D2">
        <v>7.07</v>
      </c>
      <c r="E2" s="196">
        <f t="shared" ref="E2:E65" si="0">IF(C1=C2,"",1)</f>
        <v>1</v>
      </c>
      <c r="F2" s="190">
        <f t="shared" ref="F2:F65" si="1">+C2-0.01</f>
        <v>6.96</v>
      </c>
      <c r="G2" s="190">
        <f t="shared" ref="G2:G65" si="2">D2+0.01</f>
        <v>7.08</v>
      </c>
    </row>
    <row r="3" spans="1:7" ht="15.75" x14ac:dyDescent="0.2">
      <c r="A3" s="1">
        <v>40484</v>
      </c>
      <c r="B3">
        <v>34</v>
      </c>
      <c r="C3">
        <v>6.97</v>
      </c>
      <c r="D3">
        <v>7.07</v>
      </c>
      <c r="E3" s="196" t="str">
        <f t="shared" si="0"/>
        <v/>
      </c>
      <c r="F3" s="190">
        <f t="shared" si="1"/>
        <v>6.96</v>
      </c>
      <c r="G3" s="190">
        <f t="shared" si="2"/>
        <v>7.08</v>
      </c>
    </row>
    <row r="4" spans="1:7" ht="15.75" x14ac:dyDescent="0.2">
      <c r="A4" s="1">
        <v>40485</v>
      </c>
      <c r="B4">
        <v>34</v>
      </c>
      <c r="C4">
        <v>6.97</v>
      </c>
      <c r="D4">
        <v>7.07</v>
      </c>
      <c r="E4" s="196" t="str">
        <f t="shared" si="0"/>
        <v/>
      </c>
      <c r="F4" s="190">
        <f t="shared" si="1"/>
        <v>6.96</v>
      </c>
      <c r="G4" s="190">
        <f t="shared" si="2"/>
        <v>7.08</v>
      </c>
    </row>
    <row r="5" spans="1:7" ht="15.75" x14ac:dyDescent="0.2">
      <c r="A5" s="1">
        <v>40486</v>
      </c>
      <c r="B5">
        <v>34</v>
      </c>
      <c r="C5">
        <v>6.97</v>
      </c>
      <c r="D5">
        <v>7.07</v>
      </c>
      <c r="E5" s="196" t="str">
        <f t="shared" si="0"/>
        <v/>
      </c>
      <c r="F5" s="190">
        <f t="shared" si="1"/>
        <v>6.96</v>
      </c>
      <c r="G5" s="190">
        <f t="shared" si="2"/>
        <v>7.08</v>
      </c>
    </row>
    <row r="6" spans="1:7" ht="15.75" x14ac:dyDescent="0.2">
      <c r="A6" s="1">
        <v>40487</v>
      </c>
      <c r="B6">
        <v>34</v>
      </c>
      <c r="C6">
        <v>6.97</v>
      </c>
      <c r="D6">
        <v>7.07</v>
      </c>
      <c r="E6" s="196" t="str">
        <f t="shared" si="0"/>
        <v/>
      </c>
      <c r="F6" s="190">
        <f t="shared" si="1"/>
        <v>6.96</v>
      </c>
      <c r="G6" s="190">
        <f t="shared" si="2"/>
        <v>7.08</v>
      </c>
    </row>
    <row r="7" spans="1:7" ht="15.75" x14ac:dyDescent="0.2">
      <c r="A7" s="1">
        <v>40488</v>
      </c>
      <c r="B7">
        <v>34</v>
      </c>
      <c r="C7">
        <v>6.97</v>
      </c>
      <c r="D7">
        <v>7.07</v>
      </c>
      <c r="E7" s="196" t="str">
        <f t="shared" si="0"/>
        <v/>
      </c>
      <c r="F7" s="190">
        <f t="shared" si="1"/>
        <v>6.96</v>
      </c>
      <c r="G7" s="190">
        <f t="shared" si="2"/>
        <v>7.08</v>
      </c>
    </row>
    <row r="8" spans="1:7" ht="15.75" x14ac:dyDescent="0.2">
      <c r="A8" s="1">
        <v>40489</v>
      </c>
      <c r="B8">
        <v>34</v>
      </c>
      <c r="C8">
        <v>6.97</v>
      </c>
      <c r="D8">
        <v>7.07</v>
      </c>
      <c r="E8" s="196" t="str">
        <f t="shared" si="0"/>
        <v/>
      </c>
      <c r="F8" s="190">
        <f t="shared" si="1"/>
        <v>6.96</v>
      </c>
      <c r="G8" s="190">
        <f t="shared" si="2"/>
        <v>7.08</v>
      </c>
    </row>
    <row r="9" spans="1:7" ht="15.75" x14ac:dyDescent="0.2">
      <c r="A9" s="1">
        <v>40490</v>
      </c>
      <c r="B9">
        <v>34</v>
      </c>
      <c r="C9">
        <v>6.97</v>
      </c>
      <c r="D9">
        <v>7.07</v>
      </c>
      <c r="E9" s="196" t="str">
        <f t="shared" si="0"/>
        <v/>
      </c>
      <c r="F9" s="190">
        <f t="shared" si="1"/>
        <v>6.96</v>
      </c>
      <c r="G9" s="190">
        <f t="shared" si="2"/>
        <v>7.08</v>
      </c>
    </row>
    <row r="10" spans="1:7" ht="15.75" x14ac:dyDescent="0.2">
      <c r="A10" s="1">
        <v>40491</v>
      </c>
      <c r="B10">
        <v>34</v>
      </c>
      <c r="C10">
        <v>6.97</v>
      </c>
      <c r="D10">
        <v>7.07</v>
      </c>
      <c r="E10" s="196" t="str">
        <f t="shared" si="0"/>
        <v/>
      </c>
      <c r="F10" s="190">
        <f t="shared" si="1"/>
        <v>6.96</v>
      </c>
      <c r="G10" s="190">
        <f t="shared" si="2"/>
        <v>7.08</v>
      </c>
    </row>
    <row r="11" spans="1:7" ht="15.75" x14ac:dyDescent="0.2">
      <c r="A11" s="1">
        <v>40492</v>
      </c>
      <c r="B11">
        <v>34</v>
      </c>
      <c r="C11">
        <v>6.97</v>
      </c>
      <c r="D11">
        <v>7.07</v>
      </c>
      <c r="E11" s="196" t="str">
        <f t="shared" si="0"/>
        <v/>
      </c>
      <c r="F11" s="190">
        <f t="shared" si="1"/>
        <v>6.96</v>
      </c>
      <c r="G11" s="190">
        <f t="shared" si="2"/>
        <v>7.08</v>
      </c>
    </row>
    <row r="12" spans="1:7" ht="15.75" x14ac:dyDescent="0.2">
      <c r="A12" s="1">
        <v>40493</v>
      </c>
      <c r="B12">
        <v>34</v>
      </c>
      <c r="C12">
        <v>6.97</v>
      </c>
      <c r="D12">
        <v>7.07</v>
      </c>
      <c r="E12" s="196" t="str">
        <f t="shared" si="0"/>
        <v/>
      </c>
      <c r="F12" s="190">
        <f t="shared" si="1"/>
        <v>6.96</v>
      </c>
      <c r="G12" s="190">
        <f t="shared" si="2"/>
        <v>7.08</v>
      </c>
    </row>
    <row r="13" spans="1:7" ht="15.75" x14ac:dyDescent="0.2">
      <c r="A13" s="1">
        <v>40494</v>
      </c>
      <c r="B13">
        <v>34</v>
      </c>
      <c r="C13">
        <v>6.97</v>
      </c>
      <c r="D13">
        <v>7.07</v>
      </c>
      <c r="E13" s="196" t="str">
        <f t="shared" si="0"/>
        <v/>
      </c>
      <c r="F13" s="190">
        <f t="shared" si="1"/>
        <v>6.96</v>
      </c>
      <c r="G13" s="190">
        <f t="shared" si="2"/>
        <v>7.08</v>
      </c>
    </row>
    <row r="14" spans="1:7" ht="15.75" x14ac:dyDescent="0.2">
      <c r="A14" s="1">
        <v>40495</v>
      </c>
      <c r="B14">
        <v>34</v>
      </c>
      <c r="C14">
        <v>6.97</v>
      </c>
      <c r="D14">
        <v>7.07</v>
      </c>
      <c r="E14" s="196" t="str">
        <f t="shared" si="0"/>
        <v/>
      </c>
      <c r="F14" s="190">
        <f t="shared" si="1"/>
        <v>6.96</v>
      </c>
      <c r="G14" s="190">
        <f t="shared" si="2"/>
        <v>7.08</v>
      </c>
    </row>
    <row r="15" spans="1:7" ht="15.75" x14ac:dyDescent="0.2">
      <c r="A15" s="1">
        <v>40496</v>
      </c>
      <c r="B15">
        <v>34</v>
      </c>
      <c r="C15">
        <v>6.97</v>
      </c>
      <c r="D15">
        <v>7.07</v>
      </c>
      <c r="E15" s="196" t="str">
        <f t="shared" si="0"/>
        <v/>
      </c>
      <c r="F15" s="190">
        <f t="shared" si="1"/>
        <v>6.96</v>
      </c>
      <c r="G15" s="190">
        <f t="shared" si="2"/>
        <v>7.08</v>
      </c>
    </row>
    <row r="16" spans="1:7" ht="15.75" x14ac:dyDescent="0.2">
      <c r="A16" s="1">
        <v>40497</v>
      </c>
      <c r="B16">
        <v>34</v>
      </c>
      <c r="C16">
        <v>6.97</v>
      </c>
      <c r="D16">
        <v>7.07</v>
      </c>
      <c r="E16" s="196" t="str">
        <f t="shared" si="0"/>
        <v/>
      </c>
      <c r="F16" s="190">
        <f t="shared" si="1"/>
        <v>6.96</v>
      </c>
      <c r="G16" s="190">
        <f t="shared" si="2"/>
        <v>7.08</v>
      </c>
    </row>
    <row r="17" spans="1:7" ht="15.75" x14ac:dyDescent="0.2">
      <c r="A17" s="1">
        <v>40498</v>
      </c>
      <c r="B17">
        <v>34</v>
      </c>
      <c r="C17">
        <v>6.97</v>
      </c>
      <c r="D17">
        <v>7.07</v>
      </c>
      <c r="E17" s="196" t="str">
        <f t="shared" si="0"/>
        <v/>
      </c>
      <c r="F17" s="190">
        <f t="shared" si="1"/>
        <v>6.96</v>
      </c>
      <c r="G17" s="190">
        <f t="shared" si="2"/>
        <v>7.08</v>
      </c>
    </row>
    <row r="18" spans="1:7" ht="15.75" x14ac:dyDescent="0.2">
      <c r="A18" s="1">
        <v>40499</v>
      </c>
      <c r="B18">
        <v>34</v>
      </c>
      <c r="C18">
        <v>6.97</v>
      </c>
      <c r="D18">
        <v>7.07</v>
      </c>
      <c r="E18" s="196" t="str">
        <f t="shared" si="0"/>
        <v/>
      </c>
      <c r="F18" s="190">
        <f t="shared" si="1"/>
        <v>6.96</v>
      </c>
      <c r="G18" s="190">
        <f t="shared" si="2"/>
        <v>7.08</v>
      </c>
    </row>
    <row r="19" spans="1:7" ht="15.75" x14ac:dyDescent="0.2">
      <c r="A19" s="1">
        <v>40500</v>
      </c>
      <c r="B19">
        <v>34</v>
      </c>
      <c r="C19">
        <v>6.97</v>
      </c>
      <c r="D19">
        <v>7.07</v>
      </c>
      <c r="E19" s="196" t="str">
        <f t="shared" si="0"/>
        <v/>
      </c>
      <c r="F19" s="190">
        <f t="shared" si="1"/>
        <v>6.96</v>
      </c>
      <c r="G19" s="190">
        <f t="shared" si="2"/>
        <v>7.08</v>
      </c>
    </row>
    <row r="20" spans="1:7" ht="15.75" x14ac:dyDescent="0.2">
      <c r="A20" s="1">
        <v>40501</v>
      </c>
      <c r="B20">
        <v>34</v>
      </c>
      <c r="C20">
        <v>6.97</v>
      </c>
      <c r="D20">
        <v>7.07</v>
      </c>
      <c r="E20" s="196" t="str">
        <f t="shared" si="0"/>
        <v/>
      </c>
      <c r="F20" s="190">
        <f t="shared" si="1"/>
        <v>6.96</v>
      </c>
      <c r="G20" s="190">
        <f t="shared" si="2"/>
        <v>7.08</v>
      </c>
    </row>
    <row r="21" spans="1:7" ht="15.75" x14ac:dyDescent="0.2">
      <c r="A21" s="1">
        <v>40502</v>
      </c>
      <c r="B21">
        <v>34</v>
      </c>
      <c r="C21">
        <v>6.97</v>
      </c>
      <c r="D21">
        <v>7.07</v>
      </c>
      <c r="E21" s="196" t="str">
        <f t="shared" si="0"/>
        <v/>
      </c>
      <c r="F21" s="190">
        <f t="shared" si="1"/>
        <v>6.96</v>
      </c>
      <c r="G21" s="190">
        <f t="shared" si="2"/>
        <v>7.08</v>
      </c>
    </row>
    <row r="22" spans="1:7" ht="15.75" x14ac:dyDescent="0.2">
      <c r="A22" s="1">
        <v>40503</v>
      </c>
      <c r="B22">
        <v>34</v>
      </c>
      <c r="C22">
        <v>6.97</v>
      </c>
      <c r="D22">
        <v>7.07</v>
      </c>
      <c r="E22" s="196" t="str">
        <f t="shared" si="0"/>
        <v/>
      </c>
      <c r="F22" s="190">
        <f t="shared" si="1"/>
        <v>6.96</v>
      </c>
      <c r="G22" s="190">
        <f t="shared" si="2"/>
        <v>7.08</v>
      </c>
    </row>
    <row r="23" spans="1:7" ht="15.75" x14ac:dyDescent="0.2">
      <c r="A23" s="1">
        <v>40504</v>
      </c>
      <c r="B23">
        <v>34</v>
      </c>
      <c r="C23">
        <v>6.97</v>
      </c>
      <c r="D23">
        <v>7.07</v>
      </c>
      <c r="E23" s="196" t="str">
        <f t="shared" si="0"/>
        <v/>
      </c>
      <c r="F23" s="190">
        <f t="shared" si="1"/>
        <v>6.96</v>
      </c>
      <c r="G23" s="190">
        <f t="shared" si="2"/>
        <v>7.08</v>
      </c>
    </row>
    <row r="24" spans="1:7" ht="15.75" x14ac:dyDescent="0.2">
      <c r="A24" s="1">
        <v>40505</v>
      </c>
      <c r="B24">
        <v>34</v>
      </c>
      <c r="C24">
        <v>6.97</v>
      </c>
      <c r="D24">
        <v>7.07</v>
      </c>
      <c r="E24" s="196" t="str">
        <f t="shared" si="0"/>
        <v/>
      </c>
      <c r="F24" s="190">
        <f t="shared" si="1"/>
        <v>6.96</v>
      </c>
      <c r="G24" s="190">
        <f t="shared" si="2"/>
        <v>7.08</v>
      </c>
    </row>
    <row r="25" spans="1:7" ht="15.75" x14ac:dyDescent="0.2">
      <c r="A25" s="1">
        <v>40506</v>
      </c>
      <c r="B25">
        <v>34</v>
      </c>
      <c r="C25">
        <v>6.96</v>
      </c>
      <c r="D25">
        <v>7.06</v>
      </c>
      <c r="E25" s="196">
        <f t="shared" si="0"/>
        <v>1</v>
      </c>
      <c r="F25" s="190">
        <f t="shared" si="1"/>
        <v>6.95</v>
      </c>
      <c r="G25" s="190">
        <f t="shared" si="2"/>
        <v>7.0699999999999994</v>
      </c>
    </row>
    <row r="26" spans="1:7" ht="15.75" x14ac:dyDescent="0.2">
      <c r="A26" s="1">
        <v>40507</v>
      </c>
      <c r="B26">
        <v>34</v>
      </c>
      <c r="C26">
        <v>6.96</v>
      </c>
      <c r="D26">
        <v>7.06</v>
      </c>
      <c r="E26" s="196" t="str">
        <f t="shared" si="0"/>
        <v/>
      </c>
      <c r="F26" s="190">
        <f t="shared" si="1"/>
        <v>6.95</v>
      </c>
      <c r="G26" s="190">
        <f t="shared" si="2"/>
        <v>7.0699999999999994</v>
      </c>
    </row>
    <row r="27" spans="1:7" ht="15.75" x14ac:dyDescent="0.2">
      <c r="A27" s="1">
        <v>40508</v>
      </c>
      <c r="B27">
        <v>34</v>
      </c>
      <c r="C27">
        <v>6.96</v>
      </c>
      <c r="D27">
        <v>7.06</v>
      </c>
      <c r="E27" s="196" t="str">
        <f t="shared" si="0"/>
        <v/>
      </c>
      <c r="F27" s="190">
        <f t="shared" si="1"/>
        <v>6.95</v>
      </c>
      <c r="G27" s="190">
        <f t="shared" si="2"/>
        <v>7.0699999999999994</v>
      </c>
    </row>
    <row r="28" spans="1:7" ht="15.75" x14ac:dyDescent="0.2">
      <c r="A28" s="1">
        <v>40509</v>
      </c>
      <c r="B28">
        <v>34</v>
      </c>
      <c r="C28">
        <v>6.96</v>
      </c>
      <c r="D28">
        <v>7.06</v>
      </c>
      <c r="E28" s="196" t="str">
        <f t="shared" si="0"/>
        <v/>
      </c>
      <c r="F28" s="190">
        <f t="shared" si="1"/>
        <v>6.95</v>
      </c>
      <c r="G28" s="190">
        <f t="shared" si="2"/>
        <v>7.0699999999999994</v>
      </c>
    </row>
    <row r="29" spans="1:7" ht="15.75" x14ac:dyDescent="0.2">
      <c r="A29" s="1">
        <v>40510</v>
      </c>
      <c r="B29">
        <v>34</v>
      </c>
      <c r="C29">
        <v>6.96</v>
      </c>
      <c r="D29">
        <v>7.06</v>
      </c>
      <c r="E29" s="196" t="str">
        <f t="shared" si="0"/>
        <v/>
      </c>
      <c r="F29" s="190">
        <f t="shared" si="1"/>
        <v>6.95</v>
      </c>
      <c r="G29" s="190">
        <f t="shared" si="2"/>
        <v>7.0699999999999994</v>
      </c>
    </row>
    <row r="30" spans="1:7" ht="15.75" x14ac:dyDescent="0.2">
      <c r="A30" s="1">
        <v>40511</v>
      </c>
      <c r="B30">
        <v>34</v>
      </c>
      <c r="C30">
        <v>6.96</v>
      </c>
      <c r="D30">
        <v>7.06</v>
      </c>
      <c r="E30" s="196" t="str">
        <f t="shared" si="0"/>
        <v/>
      </c>
      <c r="F30" s="190">
        <f t="shared" si="1"/>
        <v>6.95</v>
      </c>
      <c r="G30" s="190">
        <f t="shared" si="2"/>
        <v>7.0699999999999994</v>
      </c>
    </row>
    <row r="31" spans="1:7" ht="15.75" x14ac:dyDescent="0.2">
      <c r="A31" s="1">
        <v>40512</v>
      </c>
      <c r="B31">
        <v>34</v>
      </c>
      <c r="C31">
        <v>6.96</v>
      </c>
      <c r="D31">
        <v>7.06</v>
      </c>
      <c r="E31" s="196" t="str">
        <f t="shared" si="0"/>
        <v/>
      </c>
      <c r="F31" s="190">
        <f t="shared" si="1"/>
        <v>6.95</v>
      </c>
      <c r="G31" s="190">
        <f t="shared" si="2"/>
        <v>7.0699999999999994</v>
      </c>
    </row>
    <row r="32" spans="1:7" ht="15.75" x14ac:dyDescent="0.2">
      <c r="A32" s="1">
        <v>40513</v>
      </c>
      <c r="B32">
        <v>34</v>
      </c>
      <c r="C32">
        <v>6.96</v>
      </c>
      <c r="D32">
        <v>7.06</v>
      </c>
      <c r="E32" s="196" t="str">
        <f t="shared" si="0"/>
        <v/>
      </c>
      <c r="F32" s="190">
        <f t="shared" si="1"/>
        <v>6.95</v>
      </c>
      <c r="G32" s="190">
        <f t="shared" si="2"/>
        <v>7.0699999999999994</v>
      </c>
    </row>
    <row r="33" spans="1:7" ht="15.75" x14ac:dyDescent="0.2">
      <c r="A33" s="1">
        <v>40514</v>
      </c>
      <c r="B33">
        <v>34</v>
      </c>
      <c r="C33">
        <v>6.96</v>
      </c>
      <c r="D33">
        <v>7.06</v>
      </c>
      <c r="E33" s="196" t="str">
        <f t="shared" si="0"/>
        <v/>
      </c>
      <c r="F33" s="190">
        <f t="shared" si="1"/>
        <v>6.95</v>
      </c>
      <c r="G33" s="190">
        <f t="shared" si="2"/>
        <v>7.0699999999999994</v>
      </c>
    </row>
    <row r="34" spans="1:7" ht="15.75" x14ac:dyDescent="0.2">
      <c r="A34" s="1">
        <v>40515</v>
      </c>
      <c r="B34">
        <v>34</v>
      </c>
      <c r="C34">
        <v>6.95</v>
      </c>
      <c r="D34">
        <v>7.05</v>
      </c>
      <c r="E34" s="196">
        <f t="shared" si="0"/>
        <v>1</v>
      </c>
      <c r="F34" s="190">
        <f t="shared" si="1"/>
        <v>6.94</v>
      </c>
      <c r="G34" s="190">
        <f t="shared" si="2"/>
        <v>7.06</v>
      </c>
    </row>
    <row r="35" spans="1:7" ht="15.75" x14ac:dyDescent="0.2">
      <c r="A35" s="1">
        <v>40516</v>
      </c>
      <c r="B35">
        <v>34</v>
      </c>
      <c r="C35">
        <v>6.95</v>
      </c>
      <c r="D35">
        <v>7.05</v>
      </c>
      <c r="E35" s="196" t="str">
        <f t="shared" si="0"/>
        <v/>
      </c>
      <c r="F35" s="190">
        <f t="shared" si="1"/>
        <v>6.94</v>
      </c>
      <c r="G35" s="190">
        <f t="shared" si="2"/>
        <v>7.06</v>
      </c>
    </row>
    <row r="36" spans="1:7" ht="15.75" x14ac:dyDescent="0.2">
      <c r="A36" s="1">
        <v>40517</v>
      </c>
      <c r="B36">
        <v>34</v>
      </c>
      <c r="C36">
        <v>6.95</v>
      </c>
      <c r="D36">
        <v>7.05</v>
      </c>
      <c r="E36" s="196" t="str">
        <f t="shared" si="0"/>
        <v/>
      </c>
      <c r="F36" s="190">
        <f t="shared" si="1"/>
        <v>6.94</v>
      </c>
      <c r="G36" s="190">
        <f t="shared" si="2"/>
        <v>7.06</v>
      </c>
    </row>
    <row r="37" spans="1:7" ht="15.75" x14ac:dyDescent="0.2">
      <c r="A37" s="1">
        <v>40518</v>
      </c>
      <c r="B37">
        <v>34</v>
      </c>
      <c r="C37">
        <v>6.95</v>
      </c>
      <c r="D37">
        <v>7.05</v>
      </c>
      <c r="E37" s="196" t="str">
        <f t="shared" si="0"/>
        <v/>
      </c>
      <c r="F37" s="190">
        <f t="shared" si="1"/>
        <v>6.94</v>
      </c>
      <c r="G37" s="190">
        <f t="shared" si="2"/>
        <v>7.06</v>
      </c>
    </row>
    <row r="38" spans="1:7" ht="15.75" x14ac:dyDescent="0.2">
      <c r="A38" s="1">
        <v>40519</v>
      </c>
      <c r="B38">
        <v>34</v>
      </c>
      <c r="C38">
        <v>6.95</v>
      </c>
      <c r="D38">
        <v>7.05</v>
      </c>
      <c r="E38" s="196" t="str">
        <f t="shared" si="0"/>
        <v/>
      </c>
      <c r="F38" s="190">
        <f t="shared" si="1"/>
        <v>6.94</v>
      </c>
      <c r="G38" s="190">
        <f t="shared" si="2"/>
        <v>7.06</v>
      </c>
    </row>
    <row r="39" spans="1:7" ht="15.75" x14ac:dyDescent="0.2">
      <c r="A39" s="1">
        <v>40520</v>
      </c>
      <c r="B39">
        <v>34</v>
      </c>
      <c r="C39">
        <v>6.95</v>
      </c>
      <c r="D39">
        <v>7.05</v>
      </c>
      <c r="E39" s="196" t="str">
        <f t="shared" si="0"/>
        <v/>
      </c>
      <c r="F39" s="190">
        <f t="shared" si="1"/>
        <v>6.94</v>
      </c>
      <c r="G39" s="190">
        <f t="shared" si="2"/>
        <v>7.06</v>
      </c>
    </row>
    <row r="40" spans="1:7" ht="15.75" x14ac:dyDescent="0.2">
      <c r="A40" s="1">
        <v>40521</v>
      </c>
      <c r="B40">
        <v>34</v>
      </c>
      <c r="C40">
        <v>6.95</v>
      </c>
      <c r="D40">
        <v>7.05</v>
      </c>
      <c r="E40" s="204" t="str">
        <f t="shared" si="0"/>
        <v/>
      </c>
      <c r="F40" s="190">
        <f t="shared" si="1"/>
        <v>6.94</v>
      </c>
      <c r="G40" s="190">
        <f t="shared" si="2"/>
        <v>7.06</v>
      </c>
    </row>
    <row r="41" spans="1:7" ht="15.75" x14ac:dyDescent="0.2">
      <c r="A41" s="1">
        <v>40522</v>
      </c>
      <c r="B41">
        <v>34</v>
      </c>
      <c r="C41">
        <v>6.95</v>
      </c>
      <c r="D41">
        <v>7.05</v>
      </c>
      <c r="E41" s="204" t="str">
        <f t="shared" si="0"/>
        <v/>
      </c>
      <c r="F41" s="190">
        <f t="shared" si="1"/>
        <v>6.94</v>
      </c>
      <c r="G41" s="190">
        <f t="shared" si="2"/>
        <v>7.06</v>
      </c>
    </row>
    <row r="42" spans="1:7" ht="15.75" x14ac:dyDescent="0.2">
      <c r="A42" s="1">
        <v>40523</v>
      </c>
      <c r="B42">
        <v>34</v>
      </c>
      <c r="C42">
        <v>6.95</v>
      </c>
      <c r="D42">
        <v>7.05</v>
      </c>
      <c r="E42" s="204" t="str">
        <f t="shared" si="0"/>
        <v/>
      </c>
      <c r="F42" s="190">
        <f t="shared" si="1"/>
        <v>6.94</v>
      </c>
      <c r="G42" s="190">
        <f t="shared" si="2"/>
        <v>7.06</v>
      </c>
    </row>
    <row r="43" spans="1:7" ht="15.75" x14ac:dyDescent="0.2">
      <c r="A43" s="1">
        <v>40524</v>
      </c>
      <c r="B43">
        <v>34</v>
      </c>
      <c r="C43">
        <v>6.95</v>
      </c>
      <c r="D43">
        <v>7.05</v>
      </c>
      <c r="E43" s="204" t="str">
        <f t="shared" si="0"/>
        <v/>
      </c>
      <c r="F43" s="190">
        <f t="shared" si="1"/>
        <v>6.94</v>
      </c>
      <c r="G43" s="190">
        <f t="shared" si="2"/>
        <v>7.06</v>
      </c>
    </row>
    <row r="44" spans="1:7" ht="15.75" x14ac:dyDescent="0.2">
      <c r="A44" s="1">
        <v>40525</v>
      </c>
      <c r="B44">
        <v>34</v>
      </c>
      <c r="C44">
        <v>6.95</v>
      </c>
      <c r="D44">
        <v>7.05</v>
      </c>
      <c r="E44" s="204" t="str">
        <f t="shared" si="0"/>
        <v/>
      </c>
      <c r="F44" s="190">
        <f t="shared" si="1"/>
        <v>6.94</v>
      </c>
      <c r="G44" s="190">
        <f t="shared" si="2"/>
        <v>7.06</v>
      </c>
    </row>
    <row r="45" spans="1:7" ht="15.75" x14ac:dyDescent="0.2">
      <c r="A45" s="1">
        <v>40526</v>
      </c>
      <c r="B45">
        <v>34</v>
      </c>
      <c r="C45">
        <v>6.95</v>
      </c>
      <c r="D45">
        <v>7.05</v>
      </c>
      <c r="E45" s="204" t="str">
        <f t="shared" si="0"/>
        <v/>
      </c>
      <c r="F45" s="190">
        <f t="shared" si="1"/>
        <v>6.94</v>
      </c>
      <c r="G45" s="190">
        <f t="shared" si="2"/>
        <v>7.06</v>
      </c>
    </row>
    <row r="46" spans="1:7" ht="15.75" x14ac:dyDescent="0.2">
      <c r="A46" s="1">
        <v>40527</v>
      </c>
      <c r="B46">
        <v>34</v>
      </c>
      <c r="C46">
        <v>6.95</v>
      </c>
      <c r="D46">
        <v>7.05</v>
      </c>
      <c r="E46" s="204" t="str">
        <f t="shared" si="0"/>
        <v/>
      </c>
      <c r="F46" s="190">
        <f t="shared" si="1"/>
        <v>6.94</v>
      </c>
      <c r="G46" s="190">
        <f t="shared" si="2"/>
        <v>7.06</v>
      </c>
    </row>
    <row r="47" spans="1:7" ht="15.75" x14ac:dyDescent="0.2">
      <c r="A47" s="1">
        <v>40528</v>
      </c>
      <c r="B47">
        <v>34</v>
      </c>
      <c r="C47">
        <v>6.95</v>
      </c>
      <c r="D47">
        <v>7.05</v>
      </c>
      <c r="E47" s="204" t="str">
        <f t="shared" si="0"/>
        <v/>
      </c>
      <c r="F47" s="190">
        <f t="shared" si="1"/>
        <v>6.94</v>
      </c>
      <c r="G47" s="190">
        <f t="shared" si="2"/>
        <v>7.06</v>
      </c>
    </row>
    <row r="48" spans="1:7" ht="15.75" x14ac:dyDescent="0.2">
      <c r="A48" s="1">
        <v>40529</v>
      </c>
      <c r="B48">
        <v>34</v>
      </c>
      <c r="C48">
        <v>6.95</v>
      </c>
      <c r="D48">
        <v>7.05</v>
      </c>
      <c r="E48" s="204" t="str">
        <f t="shared" si="0"/>
        <v/>
      </c>
      <c r="F48" s="190">
        <f t="shared" si="1"/>
        <v>6.94</v>
      </c>
      <c r="G48" s="190">
        <f t="shared" si="2"/>
        <v>7.06</v>
      </c>
    </row>
    <row r="49" spans="1:7" ht="15.75" x14ac:dyDescent="0.2">
      <c r="A49" s="1">
        <v>40530</v>
      </c>
      <c r="B49">
        <v>34</v>
      </c>
      <c r="C49">
        <v>6.95</v>
      </c>
      <c r="D49">
        <v>7.05</v>
      </c>
      <c r="E49" s="204" t="str">
        <f t="shared" si="0"/>
        <v/>
      </c>
      <c r="F49" s="190">
        <f t="shared" si="1"/>
        <v>6.94</v>
      </c>
      <c r="G49" s="190">
        <f t="shared" si="2"/>
        <v>7.06</v>
      </c>
    </row>
    <row r="50" spans="1:7" ht="15.75" x14ac:dyDescent="0.2">
      <c r="A50" s="1">
        <v>40531</v>
      </c>
      <c r="B50">
        <v>34</v>
      </c>
      <c r="C50">
        <v>6.95</v>
      </c>
      <c r="D50">
        <v>7.05</v>
      </c>
      <c r="E50" s="204" t="str">
        <f t="shared" si="0"/>
        <v/>
      </c>
      <c r="F50" s="190">
        <f t="shared" si="1"/>
        <v>6.94</v>
      </c>
      <c r="G50" s="190">
        <f t="shared" si="2"/>
        <v>7.06</v>
      </c>
    </row>
    <row r="51" spans="1:7" ht="15.75" x14ac:dyDescent="0.2">
      <c r="A51" s="1">
        <v>40532</v>
      </c>
      <c r="B51">
        <v>34</v>
      </c>
      <c r="C51">
        <v>6.95</v>
      </c>
      <c r="D51">
        <v>7.05</v>
      </c>
      <c r="E51" s="204" t="str">
        <f t="shared" si="0"/>
        <v/>
      </c>
      <c r="F51" s="190">
        <f t="shared" si="1"/>
        <v>6.94</v>
      </c>
      <c r="G51" s="190">
        <f t="shared" si="2"/>
        <v>7.06</v>
      </c>
    </row>
    <row r="52" spans="1:7" ht="15.75" x14ac:dyDescent="0.2">
      <c r="A52" s="1">
        <v>40533</v>
      </c>
      <c r="B52">
        <v>34</v>
      </c>
      <c r="C52">
        <v>6.95</v>
      </c>
      <c r="D52">
        <v>7.05</v>
      </c>
      <c r="E52" s="204" t="str">
        <f t="shared" si="0"/>
        <v/>
      </c>
      <c r="F52" s="190">
        <f t="shared" si="1"/>
        <v>6.94</v>
      </c>
      <c r="G52" s="190">
        <f t="shared" si="2"/>
        <v>7.06</v>
      </c>
    </row>
    <row r="53" spans="1:7" ht="15.75" x14ac:dyDescent="0.2">
      <c r="A53" s="1">
        <v>40534</v>
      </c>
      <c r="B53">
        <v>34</v>
      </c>
      <c r="C53">
        <v>6.94</v>
      </c>
      <c r="D53">
        <v>7.04</v>
      </c>
      <c r="E53" s="206">
        <f t="shared" si="0"/>
        <v>1</v>
      </c>
      <c r="F53" s="190">
        <f t="shared" si="1"/>
        <v>6.9300000000000006</v>
      </c>
      <c r="G53" s="190">
        <f t="shared" si="2"/>
        <v>7.05</v>
      </c>
    </row>
    <row r="54" spans="1:7" ht="15.75" x14ac:dyDescent="0.2">
      <c r="A54" s="1">
        <v>40535</v>
      </c>
      <c r="B54">
        <v>34</v>
      </c>
      <c r="C54">
        <v>6.94</v>
      </c>
      <c r="D54">
        <v>7.04</v>
      </c>
      <c r="E54" s="206" t="str">
        <f t="shared" si="0"/>
        <v/>
      </c>
      <c r="F54" s="190">
        <f t="shared" si="1"/>
        <v>6.9300000000000006</v>
      </c>
      <c r="G54" s="190">
        <f t="shared" si="2"/>
        <v>7.05</v>
      </c>
    </row>
    <row r="55" spans="1:7" ht="15.75" x14ac:dyDescent="0.2">
      <c r="A55" s="1">
        <v>40536</v>
      </c>
      <c r="B55">
        <v>34</v>
      </c>
      <c r="C55">
        <v>6.94</v>
      </c>
      <c r="D55">
        <v>7.04</v>
      </c>
      <c r="E55" s="206" t="str">
        <f t="shared" si="0"/>
        <v/>
      </c>
      <c r="F55" s="190">
        <f t="shared" si="1"/>
        <v>6.9300000000000006</v>
      </c>
      <c r="G55" s="190">
        <f t="shared" si="2"/>
        <v>7.05</v>
      </c>
    </row>
    <row r="56" spans="1:7" ht="15.75" x14ac:dyDescent="0.2">
      <c r="A56" s="1">
        <v>40537</v>
      </c>
      <c r="B56">
        <v>34</v>
      </c>
      <c r="C56">
        <v>6.94</v>
      </c>
      <c r="D56">
        <v>7.04</v>
      </c>
      <c r="E56" s="206" t="str">
        <f t="shared" si="0"/>
        <v/>
      </c>
      <c r="F56" s="190">
        <f t="shared" si="1"/>
        <v>6.9300000000000006</v>
      </c>
      <c r="G56" s="190">
        <f t="shared" si="2"/>
        <v>7.05</v>
      </c>
    </row>
    <row r="57" spans="1:7" ht="15.75" x14ac:dyDescent="0.2">
      <c r="A57" s="1">
        <v>40538</v>
      </c>
      <c r="B57">
        <v>34</v>
      </c>
      <c r="C57">
        <v>6.94</v>
      </c>
      <c r="D57">
        <v>7.04</v>
      </c>
      <c r="E57" s="206" t="str">
        <f t="shared" si="0"/>
        <v/>
      </c>
      <c r="F57" s="190">
        <f t="shared" si="1"/>
        <v>6.9300000000000006</v>
      </c>
      <c r="G57" s="190">
        <f t="shared" si="2"/>
        <v>7.05</v>
      </c>
    </row>
    <row r="58" spans="1:7" ht="15.75" x14ac:dyDescent="0.2">
      <c r="A58" s="1">
        <v>40539</v>
      </c>
      <c r="B58">
        <v>34</v>
      </c>
      <c r="C58">
        <v>6.94</v>
      </c>
      <c r="D58">
        <v>7.04</v>
      </c>
      <c r="E58" s="206" t="str">
        <f t="shared" si="0"/>
        <v/>
      </c>
      <c r="F58" s="190">
        <f t="shared" si="1"/>
        <v>6.9300000000000006</v>
      </c>
      <c r="G58" s="190">
        <f t="shared" si="2"/>
        <v>7.05</v>
      </c>
    </row>
    <row r="59" spans="1:7" ht="15.75" x14ac:dyDescent="0.2">
      <c r="A59" s="1">
        <v>40540</v>
      </c>
      <c r="B59">
        <v>34</v>
      </c>
      <c r="C59">
        <v>6.94</v>
      </c>
      <c r="D59">
        <v>7.04</v>
      </c>
      <c r="E59" s="206" t="str">
        <f t="shared" si="0"/>
        <v/>
      </c>
      <c r="F59" s="190">
        <f t="shared" si="1"/>
        <v>6.9300000000000006</v>
      </c>
      <c r="G59" s="190">
        <f t="shared" si="2"/>
        <v>7.05</v>
      </c>
    </row>
    <row r="60" spans="1:7" ht="15.75" x14ac:dyDescent="0.2">
      <c r="A60" s="1">
        <v>40541</v>
      </c>
      <c r="B60">
        <v>34</v>
      </c>
      <c r="C60">
        <v>6.94</v>
      </c>
      <c r="D60">
        <v>7.04</v>
      </c>
      <c r="E60" s="206" t="str">
        <f t="shared" si="0"/>
        <v/>
      </c>
      <c r="F60" s="190">
        <f t="shared" si="1"/>
        <v>6.9300000000000006</v>
      </c>
      <c r="G60" s="190">
        <f t="shared" si="2"/>
        <v>7.05</v>
      </c>
    </row>
    <row r="61" spans="1:7" ht="15.75" x14ac:dyDescent="0.2">
      <c r="A61" s="1">
        <v>40542</v>
      </c>
      <c r="B61">
        <v>34</v>
      </c>
      <c r="C61">
        <v>6.94</v>
      </c>
      <c r="D61">
        <v>7.04</v>
      </c>
      <c r="E61" s="206" t="str">
        <f t="shared" si="0"/>
        <v/>
      </c>
      <c r="F61" s="190">
        <f t="shared" si="1"/>
        <v>6.9300000000000006</v>
      </c>
      <c r="G61" s="190">
        <f t="shared" si="2"/>
        <v>7.05</v>
      </c>
    </row>
    <row r="62" spans="1:7" ht="15.75" x14ac:dyDescent="0.2">
      <c r="A62" s="1">
        <v>40543</v>
      </c>
      <c r="B62">
        <v>34</v>
      </c>
      <c r="C62">
        <v>6.94</v>
      </c>
      <c r="D62">
        <v>7.04</v>
      </c>
      <c r="E62" s="206" t="str">
        <f t="shared" si="0"/>
        <v/>
      </c>
      <c r="F62" s="190">
        <f t="shared" si="1"/>
        <v>6.9300000000000006</v>
      </c>
      <c r="G62" s="190">
        <f t="shared" si="2"/>
        <v>7.05</v>
      </c>
    </row>
    <row r="63" spans="1:7" ht="15.75" x14ac:dyDescent="0.2">
      <c r="A63" s="1">
        <v>40544</v>
      </c>
      <c r="B63">
        <v>34</v>
      </c>
      <c r="C63">
        <v>6.94</v>
      </c>
      <c r="D63">
        <v>7.04</v>
      </c>
      <c r="E63" s="206" t="str">
        <f t="shared" si="0"/>
        <v/>
      </c>
      <c r="F63" s="190">
        <f t="shared" si="1"/>
        <v>6.9300000000000006</v>
      </c>
      <c r="G63" s="190">
        <f t="shared" si="2"/>
        <v>7.05</v>
      </c>
    </row>
    <row r="64" spans="1:7" ht="15.75" x14ac:dyDescent="0.2">
      <c r="A64" s="1">
        <v>40545</v>
      </c>
      <c r="B64">
        <v>34</v>
      </c>
      <c r="C64">
        <v>6.94</v>
      </c>
      <c r="D64">
        <v>7.04</v>
      </c>
      <c r="E64" s="206" t="str">
        <f t="shared" si="0"/>
        <v/>
      </c>
      <c r="F64" s="190">
        <f t="shared" si="1"/>
        <v>6.9300000000000006</v>
      </c>
      <c r="G64" s="190">
        <f t="shared" si="2"/>
        <v>7.05</v>
      </c>
    </row>
    <row r="65" spans="1:7" ht="15.75" x14ac:dyDescent="0.2">
      <c r="A65" s="1">
        <v>40546</v>
      </c>
      <c r="B65">
        <v>34</v>
      </c>
      <c r="C65">
        <v>6.94</v>
      </c>
      <c r="D65">
        <v>7.04</v>
      </c>
      <c r="E65" s="206" t="str">
        <f t="shared" si="0"/>
        <v/>
      </c>
      <c r="F65" s="190">
        <f t="shared" si="1"/>
        <v>6.9300000000000006</v>
      </c>
      <c r="G65" s="190">
        <f t="shared" si="2"/>
        <v>7.05</v>
      </c>
    </row>
    <row r="66" spans="1:7" ht="15.75" x14ac:dyDescent="0.2">
      <c r="A66" s="1">
        <v>40547</v>
      </c>
      <c r="B66">
        <v>34</v>
      </c>
      <c r="C66">
        <v>6.94</v>
      </c>
      <c r="D66">
        <v>7.04</v>
      </c>
      <c r="E66" s="206" t="str">
        <f t="shared" ref="E66:E129" si="3">IF(C65=C66,"",1)</f>
        <v/>
      </c>
      <c r="F66" s="190">
        <f t="shared" ref="F66:F129" si="4">+C66-0.01</f>
        <v>6.9300000000000006</v>
      </c>
      <c r="G66" s="190">
        <f t="shared" ref="G66:G129" si="5">D66+0.01</f>
        <v>7.05</v>
      </c>
    </row>
    <row r="67" spans="1:7" ht="15.75" x14ac:dyDescent="0.2">
      <c r="A67" s="1">
        <v>40548</v>
      </c>
      <c r="B67">
        <v>34</v>
      </c>
      <c r="C67">
        <v>6.94</v>
      </c>
      <c r="D67">
        <v>7.04</v>
      </c>
      <c r="E67" s="206" t="str">
        <f t="shared" si="3"/>
        <v/>
      </c>
      <c r="F67" s="190">
        <f t="shared" si="4"/>
        <v>6.9300000000000006</v>
      </c>
      <c r="G67" s="190">
        <f t="shared" si="5"/>
        <v>7.05</v>
      </c>
    </row>
    <row r="68" spans="1:7" ht="15.75" x14ac:dyDescent="0.2">
      <c r="A68" s="1">
        <v>40549</v>
      </c>
      <c r="B68">
        <v>34</v>
      </c>
      <c r="C68">
        <v>6.94</v>
      </c>
      <c r="D68">
        <v>7.04</v>
      </c>
      <c r="E68" s="206" t="str">
        <f t="shared" si="3"/>
        <v/>
      </c>
      <c r="F68" s="190">
        <f t="shared" si="4"/>
        <v>6.9300000000000006</v>
      </c>
      <c r="G68" s="190">
        <f t="shared" si="5"/>
        <v>7.05</v>
      </c>
    </row>
    <row r="69" spans="1:7" ht="15.75" x14ac:dyDescent="0.2">
      <c r="A69" s="1">
        <v>40550</v>
      </c>
      <c r="B69">
        <v>34</v>
      </c>
      <c r="C69">
        <v>6.94</v>
      </c>
      <c r="D69">
        <v>7.04</v>
      </c>
      <c r="E69" s="206" t="str">
        <f t="shared" si="3"/>
        <v/>
      </c>
      <c r="F69" s="190">
        <f t="shared" si="4"/>
        <v>6.9300000000000006</v>
      </c>
      <c r="G69" s="190">
        <f t="shared" si="5"/>
        <v>7.05</v>
      </c>
    </row>
    <row r="70" spans="1:7" ht="15.75" x14ac:dyDescent="0.2">
      <c r="A70" s="1">
        <v>40551</v>
      </c>
      <c r="B70">
        <v>34</v>
      </c>
      <c r="C70">
        <v>6.94</v>
      </c>
      <c r="D70">
        <v>7.04</v>
      </c>
      <c r="E70" s="206" t="str">
        <f t="shared" si="3"/>
        <v/>
      </c>
      <c r="F70" s="190">
        <f t="shared" si="4"/>
        <v>6.9300000000000006</v>
      </c>
      <c r="G70" s="190">
        <f t="shared" si="5"/>
        <v>7.05</v>
      </c>
    </row>
    <row r="71" spans="1:7" ht="15.75" x14ac:dyDescent="0.2">
      <c r="A71" s="1">
        <v>40552</v>
      </c>
      <c r="B71">
        <v>34</v>
      </c>
      <c r="C71">
        <v>6.94</v>
      </c>
      <c r="D71">
        <v>7.04</v>
      </c>
      <c r="E71" s="206" t="str">
        <f t="shared" si="3"/>
        <v/>
      </c>
      <c r="F71" s="190">
        <f t="shared" si="4"/>
        <v>6.9300000000000006</v>
      </c>
      <c r="G71" s="190">
        <f t="shared" si="5"/>
        <v>7.05</v>
      </c>
    </row>
    <row r="72" spans="1:7" ht="15.75" x14ac:dyDescent="0.2">
      <c r="A72" s="1">
        <v>40553</v>
      </c>
      <c r="B72">
        <v>34</v>
      </c>
      <c r="C72">
        <v>6.94</v>
      </c>
      <c r="D72">
        <v>7.04</v>
      </c>
      <c r="E72" s="206" t="str">
        <f t="shared" si="3"/>
        <v/>
      </c>
      <c r="F72" s="190">
        <f t="shared" si="4"/>
        <v>6.9300000000000006</v>
      </c>
      <c r="G72" s="190">
        <f t="shared" si="5"/>
        <v>7.05</v>
      </c>
    </row>
    <row r="73" spans="1:7" ht="15.75" x14ac:dyDescent="0.2">
      <c r="A73" s="1">
        <v>40554</v>
      </c>
      <c r="B73">
        <v>34</v>
      </c>
      <c r="C73">
        <v>6.94</v>
      </c>
      <c r="D73">
        <v>7.04</v>
      </c>
      <c r="E73" s="206" t="str">
        <f t="shared" si="3"/>
        <v/>
      </c>
      <c r="F73" s="190">
        <f t="shared" si="4"/>
        <v>6.9300000000000006</v>
      </c>
      <c r="G73" s="190">
        <f t="shared" si="5"/>
        <v>7.05</v>
      </c>
    </row>
    <row r="74" spans="1:7" ht="15.75" x14ac:dyDescent="0.2">
      <c r="A74" s="1">
        <v>40555</v>
      </c>
      <c r="B74">
        <v>34</v>
      </c>
      <c r="C74">
        <v>6.94</v>
      </c>
      <c r="D74">
        <v>7.04</v>
      </c>
      <c r="E74" s="206" t="str">
        <f t="shared" si="3"/>
        <v/>
      </c>
      <c r="F74" s="190">
        <f t="shared" si="4"/>
        <v>6.9300000000000006</v>
      </c>
      <c r="G74" s="190">
        <f t="shared" si="5"/>
        <v>7.05</v>
      </c>
    </row>
    <row r="75" spans="1:7" ht="15.75" x14ac:dyDescent="0.2">
      <c r="A75" s="1">
        <v>40556</v>
      </c>
      <c r="B75">
        <v>34</v>
      </c>
      <c r="C75">
        <v>6.94</v>
      </c>
      <c r="D75">
        <v>7.04</v>
      </c>
      <c r="E75" s="206" t="str">
        <f t="shared" si="3"/>
        <v/>
      </c>
      <c r="F75" s="190">
        <f t="shared" si="4"/>
        <v>6.9300000000000006</v>
      </c>
      <c r="G75" s="190">
        <f t="shared" si="5"/>
        <v>7.05</v>
      </c>
    </row>
    <row r="76" spans="1:7" ht="15.75" x14ac:dyDescent="0.2">
      <c r="A76" s="1">
        <v>40557</v>
      </c>
      <c r="B76">
        <v>34</v>
      </c>
      <c r="C76">
        <v>6.94</v>
      </c>
      <c r="D76">
        <v>7.04</v>
      </c>
      <c r="E76" s="206" t="str">
        <f t="shared" si="3"/>
        <v/>
      </c>
      <c r="F76" s="190">
        <f t="shared" si="4"/>
        <v>6.9300000000000006</v>
      </c>
      <c r="G76" s="190">
        <f t="shared" si="5"/>
        <v>7.05</v>
      </c>
    </row>
    <row r="77" spans="1:7" ht="15.75" x14ac:dyDescent="0.2">
      <c r="A77" s="1">
        <v>40558</v>
      </c>
      <c r="B77">
        <v>34</v>
      </c>
      <c r="C77">
        <v>6.94</v>
      </c>
      <c r="D77">
        <v>7.04</v>
      </c>
      <c r="E77" s="206" t="str">
        <f t="shared" si="3"/>
        <v/>
      </c>
      <c r="F77" s="190">
        <f t="shared" si="4"/>
        <v>6.9300000000000006</v>
      </c>
      <c r="G77" s="190">
        <f t="shared" si="5"/>
        <v>7.05</v>
      </c>
    </row>
    <row r="78" spans="1:7" ht="15.75" x14ac:dyDescent="0.2">
      <c r="A78" s="1">
        <v>40559</v>
      </c>
      <c r="B78">
        <v>34</v>
      </c>
      <c r="C78">
        <v>6.94</v>
      </c>
      <c r="D78">
        <v>7.04</v>
      </c>
      <c r="E78" s="206" t="str">
        <f t="shared" si="3"/>
        <v/>
      </c>
      <c r="F78" s="190">
        <f t="shared" si="4"/>
        <v>6.9300000000000006</v>
      </c>
      <c r="G78" s="190">
        <f t="shared" si="5"/>
        <v>7.05</v>
      </c>
    </row>
    <row r="79" spans="1:7" ht="15.75" x14ac:dyDescent="0.2">
      <c r="A79" s="1">
        <v>40560</v>
      </c>
      <c r="B79">
        <v>34</v>
      </c>
      <c r="C79">
        <v>6.94</v>
      </c>
      <c r="D79">
        <v>7.04</v>
      </c>
      <c r="E79" s="206" t="str">
        <f t="shared" si="3"/>
        <v/>
      </c>
      <c r="F79" s="190">
        <f t="shared" si="4"/>
        <v>6.9300000000000006</v>
      </c>
      <c r="G79" s="190">
        <f t="shared" si="5"/>
        <v>7.05</v>
      </c>
    </row>
    <row r="80" spans="1:7" ht="15.75" x14ac:dyDescent="0.2">
      <c r="A80" s="1">
        <v>40561</v>
      </c>
      <c r="B80">
        <v>34</v>
      </c>
      <c r="C80">
        <v>6.94</v>
      </c>
      <c r="D80">
        <v>7.04</v>
      </c>
      <c r="E80" s="206" t="str">
        <f t="shared" si="3"/>
        <v/>
      </c>
      <c r="F80" s="190">
        <f t="shared" si="4"/>
        <v>6.9300000000000006</v>
      </c>
      <c r="G80" s="190">
        <f t="shared" si="5"/>
        <v>7.05</v>
      </c>
    </row>
    <row r="81" spans="1:7" ht="15.75" x14ac:dyDescent="0.2">
      <c r="A81" s="1">
        <v>40562</v>
      </c>
      <c r="B81">
        <v>34</v>
      </c>
      <c r="C81">
        <v>6.94</v>
      </c>
      <c r="D81">
        <v>7.04</v>
      </c>
      <c r="E81" s="206" t="str">
        <f t="shared" si="3"/>
        <v/>
      </c>
      <c r="F81" s="190">
        <f t="shared" si="4"/>
        <v>6.9300000000000006</v>
      </c>
      <c r="G81" s="190">
        <f t="shared" si="5"/>
        <v>7.05</v>
      </c>
    </row>
    <row r="82" spans="1:7" ht="15.75" x14ac:dyDescent="0.2">
      <c r="A82" s="1">
        <v>40563</v>
      </c>
      <c r="B82">
        <v>34</v>
      </c>
      <c r="C82">
        <v>6.94</v>
      </c>
      <c r="D82">
        <v>7.04</v>
      </c>
      <c r="E82" s="206" t="str">
        <f t="shared" si="3"/>
        <v/>
      </c>
      <c r="F82" s="190">
        <f t="shared" si="4"/>
        <v>6.9300000000000006</v>
      </c>
      <c r="G82" s="190">
        <f t="shared" si="5"/>
        <v>7.05</v>
      </c>
    </row>
    <row r="83" spans="1:7" ht="15.75" x14ac:dyDescent="0.2">
      <c r="A83" s="1">
        <v>40564</v>
      </c>
      <c r="B83">
        <v>34</v>
      </c>
      <c r="C83">
        <v>6.94</v>
      </c>
      <c r="D83">
        <v>7.04</v>
      </c>
      <c r="E83" s="206" t="str">
        <f t="shared" si="3"/>
        <v/>
      </c>
      <c r="F83" s="190">
        <f t="shared" si="4"/>
        <v>6.9300000000000006</v>
      </c>
      <c r="G83" s="190">
        <f t="shared" si="5"/>
        <v>7.05</v>
      </c>
    </row>
    <row r="84" spans="1:7" ht="15.75" x14ac:dyDescent="0.2">
      <c r="A84" s="1">
        <v>40565</v>
      </c>
      <c r="B84">
        <v>34</v>
      </c>
      <c r="C84">
        <v>6.94</v>
      </c>
      <c r="D84">
        <v>7.04</v>
      </c>
      <c r="E84" s="206" t="str">
        <f t="shared" si="3"/>
        <v/>
      </c>
      <c r="F84" s="190">
        <f t="shared" si="4"/>
        <v>6.9300000000000006</v>
      </c>
      <c r="G84" s="190">
        <f t="shared" si="5"/>
        <v>7.05</v>
      </c>
    </row>
    <row r="85" spans="1:7" ht="15.75" x14ac:dyDescent="0.2">
      <c r="A85" s="1">
        <v>40566</v>
      </c>
      <c r="B85">
        <v>34</v>
      </c>
      <c r="C85">
        <v>6.94</v>
      </c>
      <c r="D85">
        <v>7.04</v>
      </c>
      <c r="E85" s="206" t="str">
        <f t="shared" si="3"/>
        <v/>
      </c>
      <c r="F85" s="190">
        <f t="shared" si="4"/>
        <v>6.9300000000000006</v>
      </c>
      <c r="G85" s="190">
        <f t="shared" si="5"/>
        <v>7.05</v>
      </c>
    </row>
    <row r="86" spans="1:7" ht="15.75" x14ac:dyDescent="0.2">
      <c r="A86" s="1">
        <v>40567</v>
      </c>
      <c r="B86">
        <v>34</v>
      </c>
      <c r="C86">
        <v>6.94</v>
      </c>
      <c r="D86">
        <v>7.04</v>
      </c>
      <c r="E86" s="206" t="str">
        <f t="shared" si="3"/>
        <v/>
      </c>
      <c r="F86" s="190">
        <f t="shared" si="4"/>
        <v>6.9300000000000006</v>
      </c>
      <c r="G86" s="190">
        <f t="shared" si="5"/>
        <v>7.05</v>
      </c>
    </row>
    <row r="87" spans="1:7" ht="15.75" x14ac:dyDescent="0.2">
      <c r="A87" s="1">
        <v>40568</v>
      </c>
      <c r="B87">
        <v>34</v>
      </c>
      <c r="C87">
        <v>6.94</v>
      </c>
      <c r="D87">
        <v>7.04</v>
      </c>
      <c r="E87" s="206" t="str">
        <f t="shared" si="3"/>
        <v/>
      </c>
      <c r="F87" s="190">
        <f t="shared" si="4"/>
        <v>6.9300000000000006</v>
      </c>
      <c r="G87" s="190">
        <f t="shared" si="5"/>
        <v>7.05</v>
      </c>
    </row>
    <row r="88" spans="1:7" ht="15.75" x14ac:dyDescent="0.2">
      <c r="A88" s="1">
        <v>40569</v>
      </c>
      <c r="B88">
        <v>34</v>
      </c>
      <c r="C88">
        <v>6.94</v>
      </c>
      <c r="D88">
        <v>7.04</v>
      </c>
      <c r="E88" s="206" t="str">
        <f t="shared" si="3"/>
        <v/>
      </c>
      <c r="F88" s="190">
        <f t="shared" si="4"/>
        <v>6.9300000000000006</v>
      </c>
      <c r="G88" s="190">
        <f t="shared" si="5"/>
        <v>7.05</v>
      </c>
    </row>
    <row r="89" spans="1:7" ht="15.75" x14ac:dyDescent="0.2">
      <c r="A89" s="1">
        <v>40570</v>
      </c>
      <c r="B89">
        <v>34</v>
      </c>
      <c r="C89">
        <v>6.94</v>
      </c>
      <c r="D89">
        <v>7.04</v>
      </c>
      <c r="E89" s="206" t="str">
        <f t="shared" si="3"/>
        <v/>
      </c>
      <c r="F89" s="190">
        <f t="shared" si="4"/>
        <v>6.9300000000000006</v>
      </c>
      <c r="G89" s="190">
        <f t="shared" si="5"/>
        <v>7.05</v>
      </c>
    </row>
    <row r="90" spans="1:7" ht="15.75" x14ac:dyDescent="0.2">
      <c r="A90" s="1">
        <v>40571</v>
      </c>
      <c r="B90">
        <v>34</v>
      </c>
      <c r="C90">
        <v>6.94</v>
      </c>
      <c r="D90">
        <v>7.04</v>
      </c>
      <c r="E90" s="206" t="str">
        <f t="shared" si="3"/>
        <v/>
      </c>
      <c r="F90" s="190">
        <f t="shared" si="4"/>
        <v>6.9300000000000006</v>
      </c>
      <c r="G90" s="190">
        <f t="shared" si="5"/>
        <v>7.05</v>
      </c>
    </row>
    <row r="91" spans="1:7" ht="15.75" x14ac:dyDescent="0.2">
      <c r="A91" s="1">
        <v>40572</v>
      </c>
      <c r="B91">
        <v>34</v>
      </c>
      <c r="C91">
        <v>6.94</v>
      </c>
      <c r="D91">
        <v>7.04</v>
      </c>
      <c r="E91" s="206" t="str">
        <f t="shared" si="3"/>
        <v/>
      </c>
      <c r="F91" s="190">
        <f t="shared" si="4"/>
        <v>6.9300000000000006</v>
      </c>
      <c r="G91" s="190">
        <f t="shared" si="5"/>
        <v>7.05</v>
      </c>
    </row>
    <row r="92" spans="1:7" ht="15.75" x14ac:dyDescent="0.2">
      <c r="A92" s="1">
        <v>40573</v>
      </c>
      <c r="B92">
        <v>34</v>
      </c>
      <c r="C92">
        <v>6.94</v>
      </c>
      <c r="D92">
        <v>7.04</v>
      </c>
      <c r="E92" s="206" t="str">
        <f t="shared" si="3"/>
        <v/>
      </c>
      <c r="F92" s="190">
        <f t="shared" si="4"/>
        <v>6.9300000000000006</v>
      </c>
      <c r="G92" s="190">
        <f t="shared" si="5"/>
        <v>7.05</v>
      </c>
    </row>
    <row r="93" spans="1:7" ht="15.75" x14ac:dyDescent="0.2">
      <c r="A93" s="1">
        <v>40574</v>
      </c>
      <c r="B93">
        <v>34</v>
      </c>
      <c r="C93">
        <v>6.94</v>
      </c>
      <c r="D93">
        <v>7.04</v>
      </c>
      <c r="E93" s="206" t="str">
        <f t="shared" si="3"/>
        <v/>
      </c>
      <c r="F93" s="190">
        <f t="shared" si="4"/>
        <v>6.9300000000000006</v>
      </c>
      <c r="G93" s="190">
        <f t="shared" si="5"/>
        <v>7.05</v>
      </c>
    </row>
    <row r="94" spans="1:7" ht="15.75" x14ac:dyDescent="0.2">
      <c r="A94" s="1">
        <v>40575</v>
      </c>
      <c r="B94">
        <v>34</v>
      </c>
      <c r="C94">
        <v>6.94</v>
      </c>
      <c r="D94">
        <v>7.04</v>
      </c>
      <c r="E94" s="206" t="str">
        <f t="shared" si="3"/>
        <v/>
      </c>
      <c r="F94" s="190">
        <f t="shared" si="4"/>
        <v>6.9300000000000006</v>
      </c>
      <c r="G94" s="190">
        <f t="shared" si="5"/>
        <v>7.05</v>
      </c>
    </row>
    <row r="95" spans="1:7" ht="15.75" x14ac:dyDescent="0.2">
      <c r="A95" s="1">
        <v>40576</v>
      </c>
      <c r="B95">
        <v>34</v>
      </c>
      <c r="C95">
        <v>6.94</v>
      </c>
      <c r="D95">
        <v>7.04</v>
      </c>
      <c r="E95" s="206" t="str">
        <f t="shared" si="3"/>
        <v/>
      </c>
      <c r="F95" s="190">
        <f t="shared" si="4"/>
        <v>6.9300000000000006</v>
      </c>
      <c r="G95" s="190">
        <f t="shared" si="5"/>
        <v>7.05</v>
      </c>
    </row>
    <row r="96" spans="1:7" ht="15.75" x14ac:dyDescent="0.2">
      <c r="A96" s="1">
        <v>40577</v>
      </c>
      <c r="B96">
        <v>34</v>
      </c>
      <c r="C96">
        <v>6.94</v>
      </c>
      <c r="D96">
        <v>7.04</v>
      </c>
      <c r="E96" s="206" t="str">
        <f t="shared" si="3"/>
        <v/>
      </c>
      <c r="F96" s="190">
        <f t="shared" si="4"/>
        <v>6.9300000000000006</v>
      </c>
      <c r="G96" s="190">
        <f t="shared" si="5"/>
        <v>7.05</v>
      </c>
    </row>
    <row r="97" spans="1:7" ht="15.75" x14ac:dyDescent="0.2">
      <c r="A97" s="1">
        <v>40578</v>
      </c>
      <c r="B97">
        <v>34</v>
      </c>
      <c r="C97">
        <v>6.94</v>
      </c>
      <c r="D97">
        <v>7.04</v>
      </c>
      <c r="E97" s="206" t="str">
        <f t="shared" si="3"/>
        <v/>
      </c>
      <c r="F97" s="190">
        <f t="shared" si="4"/>
        <v>6.9300000000000006</v>
      </c>
      <c r="G97" s="190">
        <f t="shared" si="5"/>
        <v>7.05</v>
      </c>
    </row>
    <row r="98" spans="1:7" ht="15.75" x14ac:dyDescent="0.2">
      <c r="A98" s="1">
        <v>40579</v>
      </c>
      <c r="B98">
        <v>34</v>
      </c>
      <c r="C98">
        <v>6.94</v>
      </c>
      <c r="D98">
        <v>7.04</v>
      </c>
      <c r="E98" s="206" t="str">
        <f t="shared" si="3"/>
        <v/>
      </c>
      <c r="F98" s="190">
        <f t="shared" si="4"/>
        <v>6.9300000000000006</v>
      </c>
      <c r="G98" s="190">
        <f t="shared" si="5"/>
        <v>7.05</v>
      </c>
    </row>
    <row r="99" spans="1:7" ht="15.75" x14ac:dyDescent="0.2">
      <c r="A99" s="1">
        <v>40580</v>
      </c>
      <c r="B99">
        <v>34</v>
      </c>
      <c r="C99">
        <v>6.94</v>
      </c>
      <c r="D99">
        <v>7.04</v>
      </c>
      <c r="E99" s="206" t="str">
        <f t="shared" si="3"/>
        <v/>
      </c>
      <c r="F99" s="190">
        <f t="shared" si="4"/>
        <v>6.9300000000000006</v>
      </c>
      <c r="G99" s="190">
        <f t="shared" si="5"/>
        <v>7.05</v>
      </c>
    </row>
    <row r="100" spans="1:7" ht="15.75" x14ac:dyDescent="0.2">
      <c r="A100" s="1">
        <v>40581</v>
      </c>
      <c r="B100">
        <v>34</v>
      </c>
      <c r="C100">
        <v>6.93</v>
      </c>
      <c r="D100">
        <v>7.03</v>
      </c>
      <c r="E100" s="206">
        <f t="shared" si="3"/>
        <v>1</v>
      </c>
      <c r="F100" s="190">
        <f t="shared" si="4"/>
        <v>6.92</v>
      </c>
      <c r="G100" s="190">
        <f t="shared" si="5"/>
        <v>7.04</v>
      </c>
    </row>
    <row r="101" spans="1:7" ht="15.75" x14ac:dyDescent="0.2">
      <c r="A101" s="1">
        <v>40582</v>
      </c>
      <c r="B101">
        <v>34</v>
      </c>
      <c r="C101">
        <v>6.93</v>
      </c>
      <c r="D101">
        <v>7.03</v>
      </c>
      <c r="E101" s="206" t="str">
        <f t="shared" si="3"/>
        <v/>
      </c>
      <c r="F101" s="190">
        <f t="shared" si="4"/>
        <v>6.92</v>
      </c>
      <c r="G101" s="190">
        <f t="shared" si="5"/>
        <v>7.04</v>
      </c>
    </row>
    <row r="102" spans="1:7" ht="15.75" x14ac:dyDescent="0.2">
      <c r="A102" s="1">
        <v>40583</v>
      </c>
      <c r="B102">
        <v>34</v>
      </c>
      <c r="C102">
        <v>6.93</v>
      </c>
      <c r="D102">
        <v>7.03</v>
      </c>
      <c r="E102" s="206" t="str">
        <f t="shared" si="3"/>
        <v/>
      </c>
      <c r="F102" s="190">
        <f t="shared" si="4"/>
        <v>6.92</v>
      </c>
      <c r="G102" s="190">
        <f t="shared" si="5"/>
        <v>7.04</v>
      </c>
    </row>
    <row r="103" spans="1:7" ht="15.75" x14ac:dyDescent="0.2">
      <c r="A103" s="1">
        <v>40584</v>
      </c>
      <c r="B103">
        <v>34</v>
      </c>
      <c r="C103">
        <v>6.93</v>
      </c>
      <c r="D103">
        <v>7.03</v>
      </c>
      <c r="E103" s="206" t="str">
        <f t="shared" si="3"/>
        <v/>
      </c>
      <c r="F103" s="190">
        <f t="shared" si="4"/>
        <v>6.92</v>
      </c>
      <c r="G103" s="190">
        <f t="shared" si="5"/>
        <v>7.04</v>
      </c>
    </row>
    <row r="104" spans="1:7" ht="15.75" x14ac:dyDescent="0.2">
      <c r="A104" s="1">
        <v>40585</v>
      </c>
      <c r="B104">
        <v>34</v>
      </c>
      <c r="C104">
        <v>6.93</v>
      </c>
      <c r="D104">
        <v>7.03</v>
      </c>
      <c r="E104" s="206" t="str">
        <f t="shared" si="3"/>
        <v/>
      </c>
      <c r="F104" s="190">
        <f t="shared" si="4"/>
        <v>6.92</v>
      </c>
      <c r="G104" s="190">
        <f t="shared" si="5"/>
        <v>7.04</v>
      </c>
    </row>
    <row r="105" spans="1:7" ht="15.75" x14ac:dyDescent="0.2">
      <c r="A105" s="1">
        <v>40586</v>
      </c>
      <c r="B105">
        <v>34</v>
      </c>
      <c r="C105">
        <v>6.93</v>
      </c>
      <c r="D105">
        <v>7.03</v>
      </c>
      <c r="E105" s="206" t="str">
        <f t="shared" si="3"/>
        <v/>
      </c>
      <c r="F105" s="190">
        <f t="shared" si="4"/>
        <v>6.92</v>
      </c>
      <c r="G105" s="190">
        <f t="shared" si="5"/>
        <v>7.04</v>
      </c>
    </row>
    <row r="106" spans="1:7" ht="15.75" x14ac:dyDescent="0.2">
      <c r="A106" s="1">
        <v>40587</v>
      </c>
      <c r="B106">
        <v>34</v>
      </c>
      <c r="C106">
        <v>6.93</v>
      </c>
      <c r="D106">
        <v>7.03</v>
      </c>
      <c r="E106" s="206" t="str">
        <f t="shared" si="3"/>
        <v/>
      </c>
      <c r="F106" s="190">
        <f t="shared" si="4"/>
        <v>6.92</v>
      </c>
      <c r="G106" s="190">
        <f t="shared" si="5"/>
        <v>7.04</v>
      </c>
    </row>
    <row r="107" spans="1:7" ht="15.75" x14ac:dyDescent="0.2">
      <c r="A107" s="1">
        <v>40588</v>
      </c>
      <c r="B107">
        <v>34</v>
      </c>
      <c r="C107">
        <v>6.93</v>
      </c>
      <c r="D107">
        <v>7.03</v>
      </c>
      <c r="E107" s="206" t="str">
        <f t="shared" si="3"/>
        <v/>
      </c>
      <c r="F107" s="190">
        <f t="shared" si="4"/>
        <v>6.92</v>
      </c>
      <c r="G107" s="190">
        <f t="shared" si="5"/>
        <v>7.04</v>
      </c>
    </row>
    <row r="108" spans="1:7" ht="15.75" x14ac:dyDescent="0.2">
      <c r="A108" s="1">
        <v>40589</v>
      </c>
      <c r="B108">
        <v>34</v>
      </c>
      <c r="C108">
        <v>6.92</v>
      </c>
      <c r="D108">
        <v>7.02</v>
      </c>
      <c r="E108" s="206">
        <f t="shared" si="3"/>
        <v>1</v>
      </c>
      <c r="F108" s="190">
        <f t="shared" si="4"/>
        <v>6.91</v>
      </c>
      <c r="G108" s="190">
        <f t="shared" si="5"/>
        <v>7.0299999999999994</v>
      </c>
    </row>
    <row r="109" spans="1:7" ht="15.75" x14ac:dyDescent="0.2">
      <c r="A109" s="1">
        <v>40590</v>
      </c>
      <c r="B109">
        <v>34</v>
      </c>
      <c r="C109">
        <v>6.92</v>
      </c>
      <c r="D109">
        <v>7.02</v>
      </c>
      <c r="E109" s="206" t="str">
        <f t="shared" si="3"/>
        <v/>
      </c>
      <c r="F109" s="190">
        <f t="shared" si="4"/>
        <v>6.91</v>
      </c>
      <c r="G109" s="190">
        <f t="shared" si="5"/>
        <v>7.0299999999999994</v>
      </c>
    </row>
    <row r="110" spans="1:7" ht="15.75" x14ac:dyDescent="0.2">
      <c r="A110" s="1">
        <v>40591</v>
      </c>
      <c r="B110">
        <v>34</v>
      </c>
      <c r="C110">
        <v>6.92</v>
      </c>
      <c r="D110">
        <v>7.02</v>
      </c>
      <c r="E110" s="206" t="str">
        <f t="shared" si="3"/>
        <v/>
      </c>
      <c r="F110" s="190">
        <f t="shared" si="4"/>
        <v>6.91</v>
      </c>
      <c r="G110" s="190">
        <f t="shared" si="5"/>
        <v>7.0299999999999994</v>
      </c>
    </row>
    <row r="111" spans="1:7" ht="15.75" x14ac:dyDescent="0.2">
      <c r="A111" s="1">
        <v>40592</v>
      </c>
      <c r="B111">
        <v>34</v>
      </c>
      <c r="C111">
        <v>6.92</v>
      </c>
      <c r="D111">
        <v>7.02</v>
      </c>
      <c r="E111" s="206" t="str">
        <f t="shared" si="3"/>
        <v/>
      </c>
      <c r="F111" s="190">
        <f t="shared" si="4"/>
        <v>6.91</v>
      </c>
      <c r="G111" s="190">
        <f t="shared" si="5"/>
        <v>7.0299999999999994</v>
      </c>
    </row>
    <row r="112" spans="1:7" ht="15.75" x14ac:dyDescent="0.2">
      <c r="A112" s="1">
        <v>40593</v>
      </c>
      <c r="B112">
        <v>34</v>
      </c>
      <c r="C112">
        <v>6.92</v>
      </c>
      <c r="D112">
        <v>7.02</v>
      </c>
      <c r="E112" s="206" t="str">
        <f t="shared" si="3"/>
        <v/>
      </c>
      <c r="F112" s="190">
        <f t="shared" si="4"/>
        <v>6.91</v>
      </c>
      <c r="G112" s="190">
        <f t="shared" si="5"/>
        <v>7.0299999999999994</v>
      </c>
    </row>
    <row r="113" spans="1:7" ht="15.75" x14ac:dyDescent="0.2">
      <c r="A113" s="1">
        <v>40594</v>
      </c>
      <c r="B113">
        <v>34</v>
      </c>
      <c r="C113">
        <v>6.92</v>
      </c>
      <c r="D113">
        <v>7.02</v>
      </c>
      <c r="E113" s="206" t="str">
        <f t="shared" si="3"/>
        <v/>
      </c>
      <c r="F113" s="190">
        <f t="shared" si="4"/>
        <v>6.91</v>
      </c>
      <c r="G113" s="190">
        <f t="shared" si="5"/>
        <v>7.0299999999999994</v>
      </c>
    </row>
    <row r="114" spans="1:7" ht="15.75" x14ac:dyDescent="0.2">
      <c r="A114" s="1">
        <v>40595</v>
      </c>
      <c r="B114">
        <v>34</v>
      </c>
      <c r="C114">
        <v>6.92</v>
      </c>
      <c r="D114">
        <v>7.02</v>
      </c>
      <c r="E114" s="206" t="str">
        <f t="shared" si="3"/>
        <v/>
      </c>
      <c r="F114" s="190">
        <f t="shared" si="4"/>
        <v>6.91</v>
      </c>
      <c r="G114" s="190">
        <f t="shared" si="5"/>
        <v>7.0299999999999994</v>
      </c>
    </row>
    <row r="115" spans="1:7" ht="15.75" x14ac:dyDescent="0.2">
      <c r="A115" s="1">
        <v>40596</v>
      </c>
      <c r="B115">
        <v>34</v>
      </c>
      <c r="C115">
        <v>6.92</v>
      </c>
      <c r="D115">
        <v>7.02</v>
      </c>
      <c r="E115" s="206" t="str">
        <f t="shared" si="3"/>
        <v/>
      </c>
      <c r="F115" s="190">
        <f t="shared" si="4"/>
        <v>6.91</v>
      </c>
      <c r="G115" s="190">
        <f t="shared" si="5"/>
        <v>7.0299999999999994</v>
      </c>
    </row>
    <row r="116" spans="1:7" ht="15.75" x14ac:dyDescent="0.2">
      <c r="A116" s="1">
        <v>40597</v>
      </c>
      <c r="B116">
        <v>34</v>
      </c>
      <c r="C116">
        <v>6.92</v>
      </c>
      <c r="D116">
        <v>7.02</v>
      </c>
      <c r="E116" s="206" t="str">
        <f t="shared" si="3"/>
        <v/>
      </c>
      <c r="F116" s="190">
        <f t="shared" si="4"/>
        <v>6.91</v>
      </c>
      <c r="G116" s="190">
        <f t="shared" si="5"/>
        <v>7.0299999999999994</v>
      </c>
    </row>
    <row r="117" spans="1:7" ht="15.75" x14ac:dyDescent="0.2">
      <c r="A117" s="1">
        <v>40598</v>
      </c>
      <c r="B117">
        <v>34</v>
      </c>
      <c r="C117">
        <v>6.92</v>
      </c>
      <c r="D117">
        <v>7.02</v>
      </c>
      <c r="E117" s="206" t="str">
        <f t="shared" si="3"/>
        <v/>
      </c>
      <c r="F117" s="190">
        <f t="shared" si="4"/>
        <v>6.91</v>
      </c>
      <c r="G117" s="190">
        <f t="shared" si="5"/>
        <v>7.0299999999999994</v>
      </c>
    </row>
    <row r="118" spans="1:7" ht="15.75" x14ac:dyDescent="0.2">
      <c r="A118" s="1">
        <v>40599</v>
      </c>
      <c r="B118">
        <v>34</v>
      </c>
      <c r="C118">
        <v>6.92</v>
      </c>
      <c r="D118">
        <v>7.02</v>
      </c>
      <c r="E118" s="206" t="str">
        <f t="shared" si="3"/>
        <v/>
      </c>
      <c r="F118" s="190">
        <f t="shared" si="4"/>
        <v>6.91</v>
      </c>
      <c r="G118" s="190">
        <f t="shared" si="5"/>
        <v>7.0299999999999994</v>
      </c>
    </row>
    <row r="119" spans="1:7" ht="15.75" x14ac:dyDescent="0.2">
      <c r="A119" s="1">
        <v>40600</v>
      </c>
      <c r="B119">
        <v>34</v>
      </c>
      <c r="C119">
        <v>6.92</v>
      </c>
      <c r="D119">
        <v>7.02</v>
      </c>
      <c r="E119" s="206" t="str">
        <f t="shared" si="3"/>
        <v/>
      </c>
      <c r="F119" s="190">
        <f t="shared" si="4"/>
        <v>6.91</v>
      </c>
      <c r="G119" s="190">
        <f t="shared" si="5"/>
        <v>7.0299999999999994</v>
      </c>
    </row>
    <row r="120" spans="1:7" ht="15.75" x14ac:dyDescent="0.2">
      <c r="A120" s="1">
        <v>40601</v>
      </c>
      <c r="B120">
        <v>34</v>
      </c>
      <c r="C120">
        <v>6.92</v>
      </c>
      <c r="D120">
        <v>7.02</v>
      </c>
      <c r="E120" s="206" t="str">
        <f t="shared" si="3"/>
        <v/>
      </c>
      <c r="F120" s="190">
        <f t="shared" si="4"/>
        <v>6.91</v>
      </c>
      <c r="G120" s="190">
        <f t="shared" si="5"/>
        <v>7.0299999999999994</v>
      </c>
    </row>
    <row r="121" spans="1:7" ht="15.75" x14ac:dyDescent="0.2">
      <c r="A121" s="1">
        <v>40602</v>
      </c>
      <c r="B121">
        <v>34</v>
      </c>
      <c r="C121">
        <v>6.92</v>
      </c>
      <c r="D121">
        <v>7.02</v>
      </c>
      <c r="E121" s="206" t="str">
        <f t="shared" si="3"/>
        <v/>
      </c>
      <c r="F121" s="190">
        <f t="shared" si="4"/>
        <v>6.91</v>
      </c>
      <c r="G121" s="190">
        <f t="shared" si="5"/>
        <v>7.0299999999999994</v>
      </c>
    </row>
    <row r="122" spans="1:7" ht="15.75" x14ac:dyDescent="0.2">
      <c r="A122" s="1">
        <v>40603</v>
      </c>
      <c r="B122">
        <v>34</v>
      </c>
      <c r="C122">
        <v>6.92</v>
      </c>
      <c r="D122">
        <v>7.02</v>
      </c>
      <c r="E122" s="206" t="str">
        <f t="shared" si="3"/>
        <v/>
      </c>
      <c r="F122" s="190">
        <f t="shared" si="4"/>
        <v>6.91</v>
      </c>
      <c r="G122" s="190">
        <f t="shared" si="5"/>
        <v>7.0299999999999994</v>
      </c>
    </row>
    <row r="123" spans="1:7" ht="15.75" x14ac:dyDescent="0.2">
      <c r="A123" s="1">
        <v>40604</v>
      </c>
      <c r="B123">
        <v>34</v>
      </c>
      <c r="C123">
        <v>6.92</v>
      </c>
      <c r="D123">
        <v>7.02</v>
      </c>
      <c r="E123" s="206" t="str">
        <f t="shared" si="3"/>
        <v/>
      </c>
      <c r="F123" s="190">
        <f t="shared" si="4"/>
        <v>6.91</v>
      </c>
      <c r="G123" s="190">
        <f t="shared" si="5"/>
        <v>7.0299999999999994</v>
      </c>
    </row>
    <row r="124" spans="1:7" ht="15.75" x14ac:dyDescent="0.2">
      <c r="A124" s="1">
        <v>40605</v>
      </c>
      <c r="B124">
        <v>34</v>
      </c>
      <c r="C124">
        <v>6.92</v>
      </c>
      <c r="D124">
        <v>7.02</v>
      </c>
      <c r="E124" s="206" t="str">
        <f t="shared" si="3"/>
        <v/>
      </c>
      <c r="F124" s="190">
        <f t="shared" si="4"/>
        <v>6.91</v>
      </c>
      <c r="G124" s="190">
        <f t="shared" si="5"/>
        <v>7.0299999999999994</v>
      </c>
    </row>
    <row r="125" spans="1:7" ht="15.75" x14ac:dyDescent="0.2">
      <c r="A125" s="1">
        <v>40606</v>
      </c>
      <c r="B125">
        <v>34</v>
      </c>
      <c r="C125">
        <v>6.92</v>
      </c>
      <c r="D125">
        <v>7.02</v>
      </c>
      <c r="E125" s="206" t="str">
        <f t="shared" si="3"/>
        <v/>
      </c>
      <c r="F125" s="190">
        <f t="shared" si="4"/>
        <v>6.91</v>
      </c>
      <c r="G125" s="190">
        <f t="shared" si="5"/>
        <v>7.0299999999999994</v>
      </c>
    </row>
    <row r="126" spans="1:7" ht="15.75" x14ac:dyDescent="0.2">
      <c r="A126" s="1">
        <v>40607</v>
      </c>
      <c r="B126">
        <v>34</v>
      </c>
      <c r="C126">
        <v>6.92</v>
      </c>
      <c r="D126">
        <v>7.02</v>
      </c>
      <c r="E126" s="206" t="str">
        <f t="shared" si="3"/>
        <v/>
      </c>
      <c r="F126" s="190">
        <f t="shared" si="4"/>
        <v>6.91</v>
      </c>
      <c r="G126" s="190">
        <f t="shared" si="5"/>
        <v>7.0299999999999994</v>
      </c>
    </row>
    <row r="127" spans="1:7" ht="15.75" x14ac:dyDescent="0.2">
      <c r="A127" s="1">
        <v>40608</v>
      </c>
      <c r="B127">
        <v>34</v>
      </c>
      <c r="C127">
        <v>6.92</v>
      </c>
      <c r="D127">
        <v>7.02</v>
      </c>
      <c r="E127" s="206" t="str">
        <f t="shared" si="3"/>
        <v/>
      </c>
      <c r="F127" s="190">
        <f t="shared" si="4"/>
        <v>6.91</v>
      </c>
      <c r="G127" s="190">
        <f t="shared" si="5"/>
        <v>7.0299999999999994</v>
      </c>
    </row>
    <row r="128" spans="1:7" ht="15.75" x14ac:dyDescent="0.2">
      <c r="A128" s="1">
        <v>40609</v>
      </c>
      <c r="B128">
        <v>34</v>
      </c>
      <c r="C128">
        <v>6.92</v>
      </c>
      <c r="D128">
        <v>7.02</v>
      </c>
      <c r="E128" s="206" t="str">
        <f t="shared" si="3"/>
        <v/>
      </c>
      <c r="F128" s="190">
        <f t="shared" si="4"/>
        <v>6.91</v>
      </c>
      <c r="G128" s="190">
        <f t="shared" si="5"/>
        <v>7.0299999999999994</v>
      </c>
    </row>
    <row r="129" spans="1:7" ht="15.75" x14ac:dyDescent="0.2">
      <c r="A129" s="1">
        <v>40610</v>
      </c>
      <c r="B129">
        <v>34</v>
      </c>
      <c r="C129">
        <v>6.92</v>
      </c>
      <c r="D129">
        <v>7.02</v>
      </c>
      <c r="E129" s="206" t="str">
        <f t="shared" si="3"/>
        <v/>
      </c>
      <c r="F129" s="190">
        <f t="shared" si="4"/>
        <v>6.91</v>
      </c>
      <c r="G129" s="190">
        <f t="shared" si="5"/>
        <v>7.0299999999999994</v>
      </c>
    </row>
    <row r="130" spans="1:7" ht="15.75" x14ac:dyDescent="0.2">
      <c r="A130" s="1">
        <v>40611</v>
      </c>
      <c r="B130">
        <v>34</v>
      </c>
      <c r="C130">
        <v>6.92</v>
      </c>
      <c r="D130">
        <v>7.02</v>
      </c>
      <c r="E130" s="206" t="str">
        <f t="shared" ref="E130:E193" si="6">IF(C129=C130,"",1)</f>
        <v/>
      </c>
      <c r="F130" s="190">
        <f t="shared" ref="F130:F193" si="7">+C130-0.01</f>
        <v>6.91</v>
      </c>
      <c r="G130" s="190">
        <f t="shared" ref="G130:G193" si="8">D130+0.01</f>
        <v>7.0299999999999994</v>
      </c>
    </row>
    <row r="131" spans="1:7" ht="15.75" x14ac:dyDescent="0.2">
      <c r="A131" s="1">
        <v>40612</v>
      </c>
      <c r="B131">
        <v>34</v>
      </c>
      <c r="C131">
        <v>6.92</v>
      </c>
      <c r="D131">
        <v>7.02</v>
      </c>
      <c r="E131" s="206" t="str">
        <f t="shared" si="6"/>
        <v/>
      </c>
      <c r="F131" s="190">
        <f t="shared" si="7"/>
        <v>6.91</v>
      </c>
      <c r="G131" s="190">
        <f t="shared" si="8"/>
        <v>7.0299999999999994</v>
      </c>
    </row>
    <row r="132" spans="1:7" ht="15.75" x14ac:dyDescent="0.2">
      <c r="A132" s="1">
        <v>40613</v>
      </c>
      <c r="B132">
        <v>34</v>
      </c>
      <c r="C132">
        <v>6.92</v>
      </c>
      <c r="D132">
        <v>7.02</v>
      </c>
      <c r="E132" s="206" t="str">
        <f t="shared" si="6"/>
        <v/>
      </c>
      <c r="F132" s="190">
        <f t="shared" si="7"/>
        <v>6.91</v>
      </c>
      <c r="G132" s="190">
        <f t="shared" si="8"/>
        <v>7.0299999999999994</v>
      </c>
    </row>
    <row r="133" spans="1:7" ht="15.75" x14ac:dyDescent="0.2">
      <c r="A133" s="1">
        <v>40614</v>
      </c>
      <c r="B133">
        <v>34</v>
      </c>
      <c r="C133">
        <v>6.92</v>
      </c>
      <c r="D133">
        <v>7.02</v>
      </c>
      <c r="E133" s="206" t="str">
        <f t="shared" si="6"/>
        <v/>
      </c>
      <c r="F133" s="190">
        <f t="shared" si="7"/>
        <v>6.91</v>
      </c>
      <c r="G133" s="190">
        <f t="shared" si="8"/>
        <v>7.0299999999999994</v>
      </c>
    </row>
    <row r="134" spans="1:7" ht="15.75" x14ac:dyDescent="0.2">
      <c r="A134" s="1">
        <v>40615</v>
      </c>
      <c r="B134">
        <v>34</v>
      </c>
      <c r="C134">
        <v>6.92</v>
      </c>
      <c r="D134">
        <v>7.02</v>
      </c>
      <c r="E134" s="206" t="str">
        <f t="shared" si="6"/>
        <v/>
      </c>
      <c r="F134" s="190">
        <f t="shared" si="7"/>
        <v>6.91</v>
      </c>
      <c r="G134" s="190">
        <f t="shared" si="8"/>
        <v>7.0299999999999994</v>
      </c>
    </row>
    <row r="135" spans="1:7" ht="15.75" x14ac:dyDescent="0.2">
      <c r="A135" s="1">
        <v>40616</v>
      </c>
      <c r="B135">
        <v>34</v>
      </c>
      <c r="C135">
        <v>6.9</v>
      </c>
      <c r="D135">
        <v>7</v>
      </c>
      <c r="E135" s="206">
        <f t="shared" si="6"/>
        <v>1</v>
      </c>
      <c r="F135" s="190">
        <f t="shared" si="7"/>
        <v>6.8900000000000006</v>
      </c>
      <c r="G135" s="190">
        <f t="shared" si="8"/>
        <v>7.01</v>
      </c>
    </row>
    <row r="136" spans="1:7" ht="15.75" x14ac:dyDescent="0.2">
      <c r="A136" s="1">
        <v>40617</v>
      </c>
      <c r="B136">
        <v>34</v>
      </c>
      <c r="C136">
        <v>6.9</v>
      </c>
      <c r="D136">
        <v>7</v>
      </c>
      <c r="E136" s="206" t="str">
        <f t="shared" si="6"/>
        <v/>
      </c>
      <c r="F136" s="190">
        <f t="shared" si="7"/>
        <v>6.8900000000000006</v>
      </c>
      <c r="G136" s="190">
        <f t="shared" si="8"/>
        <v>7.01</v>
      </c>
    </row>
    <row r="137" spans="1:7" ht="15.75" x14ac:dyDescent="0.2">
      <c r="A137" s="1">
        <v>40618</v>
      </c>
      <c r="B137">
        <v>34</v>
      </c>
      <c r="C137">
        <v>6.9</v>
      </c>
      <c r="D137">
        <v>7</v>
      </c>
      <c r="E137" s="206" t="str">
        <f t="shared" si="6"/>
        <v/>
      </c>
      <c r="F137" s="190">
        <f t="shared" si="7"/>
        <v>6.8900000000000006</v>
      </c>
      <c r="G137" s="190">
        <f t="shared" si="8"/>
        <v>7.01</v>
      </c>
    </row>
    <row r="138" spans="1:7" ht="15.75" x14ac:dyDescent="0.2">
      <c r="A138" s="1">
        <v>40619</v>
      </c>
      <c r="B138">
        <v>34</v>
      </c>
      <c r="C138">
        <v>6.9</v>
      </c>
      <c r="D138">
        <v>7</v>
      </c>
      <c r="E138" s="206" t="str">
        <f t="shared" si="6"/>
        <v/>
      </c>
      <c r="F138" s="190">
        <f t="shared" si="7"/>
        <v>6.8900000000000006</v>
      </c>
      <c r="G138" s="190">
        <f t="shared" si="8"/>
        <v>7.01</v>
      </c>
    </row>
    <row r="139" spans="1:7" ht="15.75" x14ac:dyDescent="0.2">
      <c r="A139" s="1">
        <v>40620</v>
      </c>
      <c r="B139">
        <v>34</v>
      </c>
      <c r="C139">
        <v>6.9</v>
      </c>
      <c r="D139">
        <v>7</v>
      </c>
      <c r="E139" s="206" t="str">
        <f t="shared" si="6"/>
        <v/>
      </c>
      <c r="F139" s="190">
        <f t="shared" si="7"/>
        <v>6.8900000000000006</v>
      </c>
      <c r="G139" s="190">
        <f t="shared" si="8"/>
        <v>7.01</v>
      </c>
    </row>
    <row r="140" spans="1:7" ht="15.75" x14ac:dyDescent="0.2">
      <c r="A140" s="1">
        <v>40621</v>
      </c>
      <c r="B140">
        <v>34</v>
      </c>
      <c r="C140">
        <v>6.9</v>
      </c>
      <c r="D140">
        <v>7</v>
      </c>
      <c r="E140" s="206" t="str">
        <f t="shared" si="6"/>
        <v/>
      </c>
      <c r="F140" s="190">
        <f t="shared" si="7"/>
        <v>6.8900000000000006</v>
      </c>
      <c r="G140" s="190">
        <f t="shared" si="8"/>
        <v>7.01</v>
      </c>
    </row>
    <row r="141" spans="1:7" ht="15.75" x14ac:dyDescent="0.2">
      <c r="A141" s="1">
        <v>40622</v>
      </c>
      <c r="B141">
        <v>34</v>
      </c>
      <c r="C141">
        <v>6.9</v>
      </c>
      <c r="D141">
        <v>7</v>
      </c>
      <c r="E141" s="206" t="str">
        <f t="shared" si="6"/>
        <v/>
      </c>
      <c r="F141" s="190">
        <f t="shared" si="7"/>
        <v>6.8900000000000006</v>
      </c>
      <c r="G141" s="190">
        <f t="shared" si="8"/>
        <v>7.01</v>
      </c>
    </row>
    <row r="142" spans="1:7" ht="15.75" x14ac:dyDescent="0.2">
      <c r="A142" s="1">
        <v>40623</v>
      </c>
      <c r="B142">
        <v>34</v>
      </c>
      <c r="C142">
        <v>6.9</v>
      </c>
      <c r="D142">
        <v>7</v>
      </c>
      <c r="E142" s="206" t="str">
        <f t="shared" si="6"/>
        <v/>
      </c>
      <c r="F142" s="190">
        <f t="shared" si="7"/>
        <v>6.8900000000000006</v>
      </c>
      <c r="G142" s="190">
        <f t="shared" si="8"/>
        <v>7.01</v>
      </c>
    </row>
    <row r="143" spans="1:7" ht="15.75" x14ac:dyDescent="0.2">
      <c r="A143" s="1">
        <v>40624</v>
      </c>
      <c r="B143">
        <v>34</v>
      </c>
      <c r="C143">
        <v>6.9</v>
      </c>
      <c r="D143">
        <v>7</v>
      </c>
      <c r="E143" s="206" t="str">
        <f t="shared" si="6"/>
        <v/>
      </c>
      <c r="F143" s="190">
        <f t="shared" si="7"/>
        <v>6.8900000000000006</v>
      </c>
      <c r="G143" s="190">
        <f t="shared" si="8"/>
        <v>7.01</v>
      </c>
    </row>
    <row r="144" spans="1:7" ht="15.75" x14ac:dyDescent="0.2">
      <c r="A144" s="1">
        <v>40625</v>
      </c>
      <c r="B144">
        <v>34</v>
      </c>
      <c r="C144">
        <v>6.9</v>
      </c>
      <c r="D144">
        <v>7</v>
      </c>
      <c r="E144" s="206" t="str">
        <f t="shared" si="6"/>
        <v/>
      </c>
      <c r="F144" s="190">
        <f t="shared" si="7"/>
        <v>6.8900000000000006</v>
      </c>
      <c r="G144" s="190">
        <f t="shared" si="8"/>
        <v>7.01</v>
      </c>
    </row>
    <row r="145" spans="1:7" ht="15.75" x14ac:dyDescent="0.2">
      <c r="A145" s="1">
        <v>40626</v>
      </c>
      <c r="B145">
        <v>34</v>
      </c>
      <c r="C145">
        <v>6.9</v>
      </c>
      <c r="D145">
        <v>7</v>
      </c>
      <c r="E145" s="206" t="str">
        <f t="shared" si="6"/>
        <v/>
      </c>
      <c r="F145" s="190">
        <f t="shared" si="7"/>
        <v>6.8900000000000006</v>
      </c>
      <c r="G145" s="190">
        <f t="shared" si="8"/>
        <v>7.01</v>
      </c>
    </row>
    <row r="146" spans="1:7" ht="15.75" x14ac:dyDescent="0.2">
      <c r="A146" s="1">
        <v>40627</v>
      </c>
      <c r="B146">
        <v>34</v>
      </c>
      <c r="C146">
        <v>6.9</v>
      </c>
      <c r="D146">
        <v>7</v>
      </c>
      <c r="E146" s="206" t="str">
        <f t="shared" si="6"/>
        <v/>
      </c>
      <c r="F146" s="190">
        <f t="shared" si="7"/>
        <v>6.8900000000000006</v>
      </c>
      <c r="G146" s="190">
        <f t="shared" si="8"/>
        <v>7.01</v>
      </c>
    </row>
    <row r="147" spans="1:7" ht="15.75" x14ac:dyDescent="0.2">
      <c r="A147" s="1">
        <v>40628</v>
      </c>
      <c r="B147">
        <v>34</v>
      </c>
      <c r="C147">
        <v>6.9</v>
      </c>
      <c r="D147">
        <v>7</v>
      </c>
      <c r="E147" s="206" t="str">
        <f t="shared" si="6"/>
        <v/>
      </c>
      <c r="F147" s="190">
        <f t="shared" si="7"/>
        <v>6.8900000000000006</v>
      </c>
      <c r="G147" s="190">
        <f t="shared" si="8"/>
        <v>7.01</v>
      </c>
    </row>
    <row r="148" spans="1:7" ht="15.75" x14ac:dyDescent="0.2">
      <c r="A148" s="1">
        <v>40629</v>
      </c>
      <c r="B148">
        <v>34</v>
      </c>
      <c r="C148">
        <v>6.9</v>
      </c>
      <c r="D148">
        <v>7</v>
      </c>
      <c r="E148" s="206" t="str">
        <f t="shared" si="6"/>
        <v/>
      </c>
      <c r="F148" s="190">
        <f t="shared" si="7"/>
        <v>6.8900000000000006</v>
      </c>
      <c r="G148" s="190">
        <f t="shared" si="8"/>
        <v>7.01</v>
      </c>
    </row>
    <row r="149" spans="1:7" ht="15.75" x14ac:dyDescent="0.2">
      <c r="A149" s="1">
        <v>40630</v>
      </c>
      <c r="B149">
        <v>34</v>
      </c>
      <c r="C149">
        <v>6.9</v>
      </c>
      <c r="D149">
        <v>7</v>
      </c>
      <c r="E149" s="206" t="str">
        <f t="shared" si="6"/>
        <v/>
      </c>
      <c r="F149" s="190">
        <f t="shared" si="7"/>
        <v>6.8900000000000006</v>
      </c>
      <c r="G149" s="190">
        <f t="shared" si="8"/>
        <v>7.01</v>
      </c>
    </row>
    <row r="150" spans="1:7" ht="15.75" x14ac:dyDescent="0.2">
      <c r="A150" s="1">
        <v>40631</v>
      </c>
      <c r="B150">
        <v>34</v>
      </c>
      <c r="C150">
        <v>6.9</v>
      </c>
      <c r="D150">
        <v>7</v>
      </c>
      <c r="E150" s="206" t="str">
        <f t="shared" si="6"/>
        <v/>
      </c>
      <c r="F150" s="190">
        <f t="shared" si="7"/>
        <v>6.8900000000000006</v>
      </c>
      <c r="G150" s="190">
        <f t="shared" si="8"/>
        <v>7.01</v>
      </c>
    </row>
    <row r="151" spans="1:7" ht="15.75" x14ac:dyDescent="0.2">
      <c r="A151" s="1">
        <v>40632</v>
      </c>
      <c r="B151">
        <v>34</v>
      </c>
      <c r="C151">
        <v>6.9</v>
      </c>
      <c r="D151">
        <v>7</v>
      </c>
      <c r="E151" s="206" t="str">
        <f t="shared" si="6"/>
        <v/>
      </c>
      <c r="F151" s="190">
        <f t="shared" si="7"/>
        <v>6.8900000000000006</v>
      </c>
      <c r="G151" s="190">
        <f t="shared" si="8"/>
        <v>7.01</v>
      </c>
    </row>
    <row r="152" spans="1:7" ht="15.75" x14ac:dyDescent="0.2">
      <c r="A152" s="1">
        <v>40633</v>
      </c>
      <c r="B152">
        <v>34</v>
      </c>
      <c r="C152">
        <v>6.9</v>
      </c>
      <c r="D152">
        <v>7</v>
      </c>
      <c r="E152" s="206" t="str">
        <f t="shared" si="6"/>
        <v/>
      </c>
      <c r="F152" s="190">
        <f t="shared" si="7"/>
        <v>6.8900000000000006</v>
      </c>
      <c r="G152" s="190">
        <f t="shared" si="8"/>
        <v>7.01</v>
      </c>
    </row>
    <row r="153" spans="1:7" ht="15.75" x14ac:dyDescent="0.2">
      <c r="A153" s="1">
        <v>40634</v>
      </c>
      <c r="B153">
        <v>34</v>
      </c>
      <c r="C153">
        <v>6.9</v>
      </c>
      <c r="D153">
        <v>7</v>
      </c>
      <c r="E153" s="206" t="str">
        <f t="shared" si="6"/>
        <v/>
      </c>
      <c r="F153" s="190">
        <f t="shared" si="7"/>
        <v>6.8900000000000006</v>
      </c>
      <c r="G153" s="190">
        <f t="shared" si="8"/>
        <v>7.01</v>
      </c>
    </row>
    <row r="154" spans="1:7" ht="15.75" x14ac:dyDescent="0.2">
      <c r="A154" s="1">
        <v>40635</v>
      </c>
      <c r="B154">
        <v>34</v>
      </c>
      <c r="C154">
        <v>6.9</v>
      </c>
      <c r="D154">
        <v>7</v>
      </c>
      <c r="E154" s="206" t="str">
        <f t="shared" si="6"/>
        <v/>
      </c>
      <c r="F154" s="190">
        <f t="shared" si="7"/>
        <v>6.8900000000000006</v>
      </c>
      <c r="G154" s="190">
        <f t="shared" si="8"/>
        <v>7.01</v>
      </c>
    </row>
    <row r="155" spans="1:7" ht="15.75" x14ac:dyDescent="0.2">
      <c r="A155" s="1">
        <v>40636</v>
      </c>
      <c r="B155">
        <v>34</v>
      </c>
      <c r="C155">
        <v>6.9</v>
      </c>
      <c r="D155">
        <v>7</v>
      </c>
      <c r="E155" s="206" t="str">
        <f t="shared" si="6"/>
        <v/>
      </c>
      <c r="F155" s="190">
        <f t="shared" si="7"/>
        <v>6.8900000000000006</v>
      </c>
      <c r="G155" s="190">
        <f t="shared" si="8"/>
        <v>7.01</v>
      </c>
    </row>
    <row r="156" spans="1:7" ht="15.75" x14ac:dyDescent="0.2">
      <c r="A156" s="1">
        <v>40637</v>
      </c>
      <c r="B156">
        <v>34</v>
      </c>
      <c r="C156">
        <v>6.9</v>
      </c>
      <c r="D156">
        <v>7</v>
      </c>
      <c r="E156" s="206" t="str">
        <f t="shared" si="6"/>
        <v/>
      </c>
      <c r="F156" s="190">
        <f t="shared" si="7"/>
        <v>6.8900000000000006</v>
      </c>
      <c r="G156" s="190">
        <f t="shared" si="8"/>
        <v>7.01</v>
      </c>
    </row>
    <row r="157" spans="1:7" ht="15.75" x14ac:dyDescent="0.2">
      <c r="A157" s="1">
        <v>40638</v>
      </c>
      <c r="B157">
        <v>34</v>
      </c>
      <c r="C157">
        <v>6.9</v>
      </c>
      <c r="D157">
        <v>7</v>
      </c>
      <c r="E157" s="206" t="str">
        <f t="shared" si="6"/>
        <v/>
      </c>
      <c r="F157" s="190">
        <f t="shared" si="7"/>
        <v>6.8900000000000006</v>
      </c>
      <c r="G157" s="190">
        <f t="shared" si="8"/>
        <v>7.01</v>
      </c>
    </row>
    <row r="158" spans="1:7" ht="15.75" x14ac:dyDescent="0.2">
      <c r="A158" s="1">
        <v>40639</v>
      </c>
      <c r="B158">
        <v>34</v>
      </c>
      <c r="C158">
        <v>6.9</v>
      </c>
      <c r="D158">
        <v>7</v>
      </c>
      <c r="E158" s="206" t="str">
        <f t="shared" si="6"/>
        <v/>
      </c>
      <c r="F158" s="190">
        <f t="shared" si="7"/>
        <v>6.8900000000000006</v>
      </c>
      <c r="G158" s="190">
        <f t="shared" si="8"/>
        <v>7.01</v>
      </c>
    </row>
    <row r="159" spans="1:7" ht="15.75" x14ac:dyDescent="0.2">
      <c r="A159" s="1">
        <v>40640</v>
      </c>
      <c r="B159">
        <v>34</v>
      </c>
      <c r="C159">
        <v>6.9</v>
      </c>
      <c r="D159">
        <v>7</v>
      </c>
      <c r="E159" s="206" t="str">
        <f t="shared" si="6"/>
        <v/>
      </c>
      <c r="F159" s="190">
        <f t="shared" si="7"/>
        <v>6.8900000000000006</v>
      </c>
      <c r="G159" s="190">
        <f t="shared" si="8"/>
        <v>7.01</v>
      </c>
    </row>
    <row r="160" spans="1:7" ht="15.75" x14ac:dyDescent="0.2">
      <c r="A160" s="1">
        <v>40641</v>
      </c>
      <c r="B160">
        <v>34</v>
      </c>
      <c r="C160">
        <v>6.9</v>
      </c>
      <c r="D160">
        <v>7</v>
      </c>
      <c r="E160" s="206" t="str">
        <f t="shared" si="6"/>
        <v/>
      </c>
      <c r="F160" s="190">
        <f t="shared" si="7"/>
        <v>6.8900000000000006</v>
      </c>
      <c r="G160" s="190">
        <f t="shared" si="8"/>
        <v>7.01</v>
      </c>
    </row>
    <row r="161" spans="1:7" ht="15.75" x14ac:dyDescent="0.2">
      <c r="A161" s="1">
        <v>40642</v>
      </c>
      <c r="B161">
        <v>34</v>
      </c>
      <c r="C161">
        <v>6.9</v>
      </c>
      <c r="D161">
        <v>7</v>
      </c>
      <c r="E161" s="206" t="str">
        <f t="shared" si="6"/>
        <v/>
      </c>
      <c r="F161" s="190">
        <f t="shared" si="7"/>
        <v>6.8900000000000006</v>
      </c>
      <c r="G161" s="190">
        <f t="shared" si="8"/>
        <v>7.01</v>
      </c>
    </row>
    <row r="162" spans="1:7" ht="15.75" x14ac:dyDescent="0.2">
      <c r="A162" s="1">
        <v>40643</v>
      </c>
      <c r="B162">
        <v>34</v>
      </c>
      <c r="C162">
        <v>6.9</v>
      </c>
      <c r="D162">
        <v>7</v>
      </c>
      <c r="E162" s="206" t="str">
        <f t="shared" si="6"/>
        <v/>
      </c>
      <c r="F162" s="190">
        <f t="shared" si="7"/>
        <v>6.8900000000000006</v>
      </c>
      <c r="G162" s="190">
        <f t="shared" si="8"/>
        <v>7.01</v>
      </c>
    </row>
    <row r="163" spans="1:7" ht="15.75" x14ac:dyDescent="0.2">
      <c r="A163" s="1">
        <v>40644</v>
      </c>
      <c r="B163">
        <v>34</v>
      </c>
      <c r="C163">
        <v>6.89</v>
      </c>
      <c r="D163">
        <v>6.99</v>
      </c>
      <c r="E163" s="206">
        <f t="shared" si="6"/>
        <v>1</v>
      </c>
      <c r="F163" s="190">
        <f t="shared" si="7"/>
        <v>6.88</v>
      </c>
      <c r="G163" s="190">
        <f t="shared" si="8"/>
        <v>7</v>
      </c>
    </row>
    <row r="164" spans="1:7" ht="15.75" x14ac:dyDescent="0.2">
      <c r="A164" s="1">
        <v>40645</v>
      </c>
      <c r="B164">
        <v>34</v>
      </c>
      <c r="C164">
        <v>6.89</v>
      </c>
      <c r="D164">
        <v>6.99</v>
      </c>
      <c r="E164" s="206" t="str">
        <f t="shared" si="6"/>
        <v/>
      </c>
      <c r="F164" s="190">
        <f t="shared" si="7"/>
        <v>6.88</v>
      </c>
      <c r="G164" s="190">
        <f t="shared" si="8"/>
        <v>7</v>
      </c>
    </row>
    <row r="165" spans="1:7" ht="15.75" x14ac:dyDescent="0.2">
      <c r="A165" s="1">
        <v>40646</v>
      </c>
      <c r="B165">
        <v>34</v>
      </c>
      <c r="C165">
        <v>6.89</v>
      </c>
      <c r="D165">
        <v>6.99</v>
      </c>
      <c r="E165" s="206" t="str">
        <f t="shared" si="6"/>
        <v/>
      </c>
      <c r="F165" s="190">
        <f t="shared" si="7"/>
        <v>6.88</v>
      </c>
      <c r="G165" s="190">
        <f t="shared" si="8"/>
        <v>7</v>
      </c>
    </row>
    <row r="166" spans="1:7" ht="15.75" x14ac:dyDescent="0.2">
      <c r="A166" s="1">
        <v>40647</v>
      </c>
      <c r="B166">
        <v>34</v>
      </c>
      <c r="C166">
        <v>6.89</v>
      </c>
      <c r="D166">
        <v>6.99</v>
      </c>
      <c r="E166" s="206" t="str">
        <f t="shared" si="6"/>
        <v/>
      </c>
      <c r="F166" s="190">
        <f t="shared" si="7"/>
        <v>6.88</v>
      </c>
      <c r="G166" s="190">
        <f t="shared" si="8"/>
        <v>7</v>
      </c>
    </row>
    <row r="167" spans="1:7" ht="15.75" x14ac:dyDescent="0.2">
      <c r="A167" s="1">
        <v>40648</v>
      </c>
      <c r="B167">
        <v>34</v>
      </c>
      <c r="C167">
        <v>6.89</v>
      </c>
      <c r="D167">
        <v>6.99</v>
      </c>
      <c r="E167" s="206" t="str">
        <f t="shared" si="6"/>
        <v/>
      </c>
      <c r="F167" s="190">
        <f t="shared" si="7"/>
        <v>6.88</v>
      </c>
      <c r="G167" s="190">
        <f t="shared" si="8"/>
        <v>7</v>
      </c>
    </row>
    <row r="168" spans="1:7" ht="15.75" x14ac:dyDescent="0.2">
      <c r="A168" s="1">
        <v>40649</v>
      </c>
      <c r="B168">
        <v>34</v>
      </c>
      <c r="C168">
        <v>6.89</v>
      </c>
      <c r="D168">
        <v>6.99</v>
      </c>
      <c r="E168" s="206" t="str">
        <f t="shared" si="6"/>
        <v/>
      </c>
      <c r="F168" s="190">
        <f t="shared" si="7"/>
        <v>6.88</v>
      </c>
      <c r="G168" s="190">
        <f t="shared" si="8"/>
        <v>7</v>
      </c>
    </row>
    <row r="169" spans="1:7" ht="15.75" x14ac:dyDescent="0.2">
      <c r="A169" s="1">
        <v>40650</v>
      </c>
      <c r="B169">
        <v>34</v>
      </c>
      <c r="C169">
        <v>6.89</v>
      </c>
      <c r="D169">
        <v>6.99</v>
      </c>
      <c r="E169" s="206" t="str">
        <f t="shared" si="6"/>
        <v/>
      </c>
      <c r="F169" s="190">
        <f t="shared" si="7"/>
        <v>6.88</v>
      </c>
      <c r="G169" s="190">
        <f t="shared" si="8"/>
        <v>7</v>
      </c>
    </row>
    <row r="170" spans="1:7" ht="15.75" x14ac:dyDescent="0.2">
      <c r="A170" s="1">
        <v>40651</v>
      </c>
      <c r="B170">
        <v>34</v>
      </c>
      <c r="C170">
        <v>6.89</v>
      </c>
      <c r="D170">
        <v>6.99</v>
      </c>
      <c r="E170" s="206" t="str">
        <f t="shared" si="6"/>
        <v/>
      </c>
      <c r="F170" s="190">
        <f t="shared" si="7"/>
        <v>6.88</v>
      </c>
      <c r="G170" s="190">
        <f t="shared" si="8"/>
        <v>7</v>
      </c>
    </row>
    <row r="171" spans="1:7" ht="15.75" x14ac:dyDescent="0.2">
      <c r="A171" s="1">
        <v>40652</v>
      </c>
      <c r="B171">
        <v>34</v>
      </c>
      <c r="C171">
        <v>6.89</v>
      </c>
      <c r="D171">
        <v>6.99</v>
      </c>
      <c r="E171" s="206" t="str">
        <f t="shared" si="6"/>
        <v/>
      </c>
      <c r="F171" s="190">
        <f t="shared" si="7"/>
        <v>6.88</v>
      </c>
      <c r="G171" s="190">
        <f t="shared" si="8"/>
        <v>7</v>
      </c>
    </row>
    <row r="172" spans="1:7" ht="15.75" x14ac:dyDescent="0.2">
      <c r="A172" s="1">
        <v>40653</v>
      </c>
      <c r="B172">
        <v>34</v>
      </c>
      <c r="C172">
        <v>6.89</v>
      </c>
      <c r="D172">
        <v>6.99</v>
      </c>
      <c r="E172" s="206" t="str">
        <f t="shared" si="6"/>
        <v/>
      </c>
      <c r="F172" s="190">
        <f t="shared" si="7"/>
        <v>6.88</v>
      </c>
      <c r="G172" s="190">
        <f t="shared" si="8"/>
        <v>7</v>
      </c>
    </row>
    <row r="173" spans="1:7" ht="15.75" x14ac:dyDescent="0.2">
      <c r="A173" s="1">
        <v>40654</v>
      </c>
      <c r="B173">
        <v>34</v>
      </c>
      <c r="C173">
        <v>6.89</v>
      </c>
      <c r="D173">
        <v>6.99</v>
      </c>
      <c r="E173" s="206" t="str">
        <f t="shared" si="6"/>
        <v/>
      </c>
      <c r="F173" s="190">
        <f t="shared" si="7"/>
        <v>6.88</v>
      </c>
      <c r="G173" s="190">
        <f t="shared" si="8"/>
        <v>7</v>
      </c>
    </row>
    <row r="174" spans="1:7" ht="15.75" x14ac:dyDescent="0.2">
      <c r="A174" s="1">
        <v>40655</v>
      </c>
      <c r="B174">
        <v>34</v>
      </c>
      <c r="C174">
        <v>6.89</v>
      </c>
      <c r="D174">
        <v>6.99</v>
      </c>
      <c r="E174" s="206" t="str">
        <f t="shared" si="6"/>
        <v/>
      </c>
      <c r="F174" s="190">
        <f t="shared" si="7"/>
        <v>6.88</v>
      </c>
      <c r="G174" s="190">
        <f t="shared" si="8"/>
        <v>7</v>
      </c>
    </row>
    <row r="175" spans="1:7" ht="15.75" x14ac:dyDescent="0.2">
      <c r="A175" s="1">
        <v>40656</v>
      </c>
      <c r="B175">
        <v>34</v>
      </c>
      <c r="C175">
        <v>6.89</v>
      </c>
      <c r="D175">
        <v>6.99</v>
      </c>
      <c r="E175" s="206" t="str">
        <f t="shared" si="6"/>
        <v/>
      </c>
      <c r="F175" s="190">
        <f t="shared" si="7"/>
        <v>6.88</v>
      </c>
      <c r="G175" s="190">
        <f t="shared" si="8"/>
        <v>7</v>
      </c>
    </row>
    <row r="176" spans="1:7" ht="15.75" x14ac:dyDescent="0.2">
      <c r="A176" s="1">
        <v>40657</v>
      </c>
      <c r="B176">
        <v>34</v>
      </c>
      <c r="C176">
        <v>6.89</v>
      </c>
      <c r="D176">
        <v>6.99</v>
      </c>
      <c r="E176" s="206" t="str">
        <f t="shared" si="6"/>
        <v/>
      </c>
      <c r="F176" s="190">
        <f t="shared" si="7"/>
        <v>6.88</v>
      </c>
      <c r="G176" s="190">
        <f t="shared" si="8"/>
        <v>7</v>
      </c>
    </row>
    <row r="177" spans="1:7" ht="15.75" x14ac:dyDescent="0.2">
      <c r="A177" s="1">
        <v>40658</v>
      </c>
      <c r="B177">
        <v>34</v>
      </c>
      <c r="C177">
        <v>6.89</v>
      </c>
      <c r="D177">
        <v>6.99</v>
      </c>
      <c r="E177" s="206" t="str">
        <f t="shared" si="6"/>
        <v/>
      </c>
      <c r="F177" s="190">
        <f t="shared" si="7"/>
        <v>6.88</v>
      </c>
      <c r="G177" s="190">
        <f t="shared" si="8"/>
        <v>7</v>
      </c>
    </row>
    <row r="178" spans="1:7" ht="15.75" x14ac:dyDescent="0.2">
      <c r="A178" s="1">
        <v>40659</v>
      </c>
      <c r="B178">
        <v>34</v>
      </c>
      <c r="C178">
        <v>6.89</v>
      </c>
      <c r="D178">
        <v>6.99</v>
      </c>
      <c r="E178" s="206" t="str">
        <f t="shared" si="6"/>
        <v/>
      </c>
      <c r="F178" s="190">
        <f t="shared" si="7"/>
        <v>6.88</v>
      </c>
      <c r="G178" s="190">
        <f t="shared" si="8"/>
        <v>7</v>
      </c>
    </row>
    <row r="179" spans="1:7" ht="15.75" x14ac:dyDescent="0.2">
      <c r="A179" s="1">
        <v>40660</v>
      </c>
      <c r="B179">
        <v>34</v>
      </c>
      <c r="C179">
        <v>6.89</v>
      </c>
      <c r="D179">
        <v>6.99</v>
      </c>
      <c r="E179" s="206" t="str">
        <f t="shared" si="6"/>
        <v/>
      </c>
      <c r="F179" s="190">
        <f t="shared" si="7"/>
        <v>6.88</v>
      </c>
      <c r="G179" s="190">
        <f t="shared" si="8"/>
        <v>7</v>
      </c>
    </row>
    <row r="180" spans="1:7" ht="15.75" x14ac:dyDescent="0.2">
      <c r="A180" s="1">
        <v>40661</v>
      </c>
      <c r="B180">
        <v>34</v>
      </c>
      <c r="C180">
        <v>6.89</v>
      </c>
      <c r="D180">
        <v>6.99</v>
      </c>
      <c r="E180" s="206" t="str">
        <f t="shared" si="6"/>
        <v/>
      </c>
      <c r="F180" s="190">
        <f t="shared" si="7"/>
        <v>6.88</v>
      </c>
      <c r="G180" s="190">
        <f t="shared" si="8"/>
        <v>7</v>
      </c>
    </row>
    <row r="181" spans="1:7" ht="15.75" x14ac:dyDescent="0.2">
      <c r="A181" s="1">
        <v>40662</v>
      </c>
      <c r="B181">
        <v>34</v>
      </c>
      <c r="C181">
        <v>6.89</v>
      </c>
      <c r="D181">
        <v>6.99</v>
      </c>
      <c r="E181" s="206" t="str">
        <f t="shared" si="6"/>
        <v/>
      </c>
      <c r="F181" s="190">
        <f t="shared" si="7"/>
        <v>6.88</v>
      </c>
      <c r="G181" s="190">
        <f t="shared" si="8"/>
        <v>7</v>
      </c>
    </row>
    <row r="182" spans="1:7" ht="15.75" x14ac:dyDescent="0.2">
      <c r="A182" s="1">
        <v>40663</v>
      </c>
      <c r="B182">
        <v>34</v>
      </c>
      <c r="C182">
        <v>6.89</v>
      </c>
      <c r="D182">
        <v>6.99</v>
      </c>
      <c r="E182" s="206" t="str">
        <f t="shared" si="6"/>
        <v/>
      </c>
      <c r="F182" s="190">
        <f t="shared" si="7"/>
        <v>6.88</v>
      </c>
      <c r="G182" s="190">
        <f t="shared" si="8"/>
        <v>7</v>
      </c>
    </row>
    <row r="183" spans="1:7" ht="15.75" x14ac:dyDescent="0.2">
      <c r="A183" s="1">
        <v>40664</v>
      </c>
      <c r="B183">
        <v>34</v>
      </c>
      <c r="C183">
        <v>6.89</v>
      </c>
      <c r="D183">
        <v>6.99</v>
      </c>
      <c r="E183" s="206" t="str">
        <f t="shared" si="6"/>
        <v/>
      </c>
      <c r="F183" s="190">
        <f t="shared" si="7"/>
        <v>6.88</v>
      </c>
      <c r="G183" s="190">
        <f t="shared" si="8"/>
        <v>7</v>
      </c>
    </row>
    <row r="184" spans="1:7" ht="15.75" x14ac:dyDescent="0.2">
      <c r="A184" s="1">
        <v>40665</v>
      </c>
      <c r="B184">
        <v>34</v>
      </c>
      <c r="C184">
        <v>6.89</v>
      </c>
      <c r="D184">
        <v>6.99</v>
      </c>
      <c r="E184" s="206" t="str">
        <f t="shared" si="6"/>
        <v/>
      </c>
      <c r="F184" s="190">
        <f t="shared" si="7"/>
        <v>6.88</v>
      </c>
      <c r="G184" s="190">
        <f t="shared" si="8"/>
        <v>7</v>
      </c>
    </row>
    <row r="185" spans="1:7" ht="15.75" x14ac:dyDescent="0.2">
      <c r="A185" s="1">
        <v>40666</v>
      </c>
      <c r="B185">
        <v>34</v>
      </c>
      <c r="C185">
        <v>6.89</v>
      </c>
      <c r="D185">
        <v>6.99</v>
      </c>
      <c r="E185" s="206" t="str">
        <f t="shared" si="6"/>
        <v/>
      </c>
      <c r="F185" s="190">
        <f t="shared" si="7"/>
        <v>6.88</v>
      </c>
      <c r="G185" s="190">
        <f t="shared" si="8"/>
        <v>7</v>
      </c>
    </row>
    <row r="186" spans="1:7" ht="15.75" x14ac:dyDescent="0.2">
      <c r="A186" s="1">
        <v>40667</v>
      </c>
      <c r="B186">
        <v>34</v>
      </c>
      <c r="C186">
        <v>6.89</v>
      </c>
      <c r="D186">
        <v>6.99</v>
      </c>
      <c r="E186" s="206" t="str">
        <f t="shared" si="6"/>
        <v/>
      </c>
      <c r="F186" s="190">
        <f t="shared" si="7"/>
        <v>6.88</v>
      </c>
      <c r="G186" s="190">
        <f t="shared" si="8"/>
        <v>7</v>
      </c>
    </row>
    <row r="187" spans="1:7" ht="15.75" x14ac:dyDescent="0.2">
      <c r="A187" s="1">
        <v>40668</v>
      </c>
      <c r="B187">
        <v>34</v>
      </c>
      <c r="C187">
        <v>6.89</v>
      </c>
      <c r="D187">
        <v>6.99</v>
      </c>
      <c r="E187" s="206" t="str">
        <f t="shared" si="6"/>
        <v/>
      </c>
      <c r="F187" s="190">
        <f t="shared" si="7"/>
        <v>6.88</v>
      </c>
      <c r="G187" s="190">
        <f t="shared" si="8"/>
        <v>7</v>
      </c>
    </row>
    <row r="188" spans="1:7" ht="15.75" x14ac:dyDescent="0.2">
      <c r="A188" s="1">
        <v>40669</v>
      </c>
      <c r="B188">
        <v>34</v>
      </c>
      <c r="C188">
        <v>6.89</v>
      </c>
      <c r="D188">
        <v>6.99</v>
      </c>
      <c r="E188" s="206" t="str">
        <f t="shared" si="6"/>
        <v/>
      </c>
      <c r="F188" s="190">
        <f t="shared" si="7"/>
        <v>6.88</v>
      </c>
      <c r="G188" s="190">
        <f t="shared" si="8"/>
        <v>7</v>
      </c>
    </row>
    <row r="189" spans="1:7" ht="15.75" x14ac:dyDescent="0.2">
      <c r="A189" s="1">
        <v>40670</v>
      </c>
      <c r="B189">
        <v>34</v>
      </c>
      <c r="C189">
        <v>6.89</v>
      </c>
      <c r="D189">
        <v>6.99</v>
      </c>
      <c r="E189" s="206" t="str">
        <f t="shared" si="6"/>
        <v/>
      </c>
      <c r="F189" s="190">
        <f t="shared" si="7"/>
        <v>6.88</v>
      </c>
      <c r="G189" s="190">
        <f t="shared" si="8"/>
        <v>7</v>
      </c>
    </row>
    <row r="190" spans="1:7" ht="15.75" x14ac:dyDescent="0.2">
      <c r="A190" s="1">
        <v>40671</v>
      </c>
      <c r="B190">
        <v>34</v>
      </c>
      <c r="C190">
        <v>6.89</v>
      </c>
      <c r="D190">
        <v>6.99</v>
      </c>
      <c r="E190" s="206" t="str">
        <f t="shared" si="6"/>
        <v/>
      </c>
      <c r="F190" s="190">
        <f t="shared" si="7"/>
        <v>6.88</v>
      </c>
      <c r="G190" s="190">
        <f t="shared" si="8"/>
        <v>7</v>
      </c>
    </row>
    <row r="191" spans="1:7" ht="15.75" x14ac:dyDescent="0.2">
      <c r="A191" s="1">
        <v>40672</v>
      </c>
      <c r="B191">
        <v>34</v>
      </c>
      <c r="C191">
        <v>6.89</v>
      </c>
      <c r="D191">
        <v>6.99</v>
      </c>
      <c r="E191" s="206" t="str">
        <f t="shared" si="6"/>
        <v/>
      </c>
      <c r="F191" s="190">
        <f t="shared" si="7"/>
        <v>6.88</v>
      </c>
      <c r="G191" s="190">
        <f t="shared" si="8"/>
        <v>7</v>
      </c>
    </row>
    <row r="192" spans="1:7" ht="15.75" x14ac:dyDescent="0.2">
      <c r="A192" s="1">
        <v>40673</v>
      </c>
      <c r="B192">
        <v>34</v>
      </c>
      <c r="C192">
        <v>6.89</v>
      </c>
      <c r="D192">
        <v>6.99</v>
      </c>
      <c r="E192" s="206" t="str">
        <f t="shared" si="6"/>
        <v/>
      </c>
      <c r="F192" s="190">
        <f t="shared" si="7"/>
        <v>6.88</v>
      </c>
      <c r="G192" s="190">
        <f t="shared" si="8"/>
        <v>7</v>
      </c>
    </row>
    <row r="193" spans="1:7" ht="15.75" x14ac:dyDescent="0.2">
      <c r="A193" s="1">
        <v>40674</v>
      </c>
      <c r="B193">
        <v>34</v>
      </c>
      <c r="C193">
        <v>6.89</v>
      </c>
      <c r="D193">
        <v>6.99</v>
      </c>
      <c r="E193" s="206" t="str">
        <f t="shared" si="6"/>
        <v/>
      </c>
      <c r="F193" s="190">
        <f t="shared" si="7"/>
        <v>6.88</v>
      </c>
      <c r="G193" s="190">
        <f t="shared" si="8"/>
        <v>7</v>
      </c>
    </row>
    <row r="194" spans="1:7" ht="15.75" x14ac:dyDescent="0.2">
      <c r="A194" s="1">
        <v>40675</v>
      </c>
      <c r="B194">
        <v>34</v>
      </c>
      <c r="C194">
        <v>6.89</v>
      </c>
      <c r="D194">
        <v>6.99</v>
      </c>
      <c r="E194" s="206" t="str">
        <f t="shared" ref="E194:E257" si="9">IF(C193=C194,"",1)</f>
        <v/>
      </c>
      <c r="F194" s="190">
        <f t="shared" ref="F194:F257" si="10">+C194-0.01</f>
        <v>6.88</v>
      </c>
      <c r="G194" s="190">
        <f t="shared" ref="G194:G257" si="11">D194+0.01</f>
        <v>7</v>
      </c>
    </row>
    <row r="195" spans="1:7" ht="15.75" x14ac:dyDescent="0.2">
      <c r="A195" s="1">
        <v>40676</v>
      </c>
      <c r="B195">
        <v>34</v>
      </c>
      <c r="C195">
        <v>6.89</v>
      </c>
      <c r="D195">
        <v>6.99</v>
      </c>
      <c r="E195" s="206" t="str">
        <f t="shared" si="9"/>
        <v/>
      </c>
      <c r="F195" s="190">
        <f t="shared" si="10"/>
        <v>6.88</v>
      </c>
      <c r="G195" s="190">
        <f t="shared" si="11"/>
        <v>7</v>
      </c>
    </row>
    <row r="196" spans="1:7" ht="15.75" x14ac:dyDescent="0.2">
      <c r="A196" s="1">
        <v>40677</v>
      </c>
      <c r="B196">
        <v>34</v>
      </c>
      <c r="C196">
        <v>6.89</v>
      </c>
      <c r="D196">
        <v>6.99</v>
      </c>
      <c r="E196" s="206" t="str">
        <f t="shared" si="9"/>
        <v/>
      </c>
      <c r="F196" s="190">
        <f t="shared" si="10"/>
        <v>6.88</v>
      </c>
      <c r="G196" s="190">
        <f t="shared" si="11"/>
        <v>7</v>
      </c>
    </row>
    <row r="197" spans="1:7" ht="15.75" x14ac:dyDescent="0.2">
      <c r="A197" s="1">
        <v>40678</v>
      </c>
      <c r="B197">
        <v>34</v>
      </c>
      <c r="C197">
        <v>6.89</v>
      </c>
      <c r="D197">
        <v>6.99</v>
      </c>
      <c r="E197" s="206" t="str">
        <f t="shared" si="9"/>
        <v/>
      </c>
      <c r="F197" s="190">
        <f t="shared" si="10"/>
        <v>6.88</v>
      </c>
      <c r="G197" s="190">
        <f t="shared" si="11"/>
        <v>7</v>
      </c>
    </row>
    <row r="198" spans="1:7" ht="15.75" x14ac:dyDescent="0.2">
      <c r="A198" s="1">
        <v>40679</v>
      </c>
      <c r="B198">
        <v>34</v>
      </c>
      <c r="C198">
        <v>6.89</v>
      </c>
      <c r="D198">
        <v>6.99</v>
      </c>
      <c r="E198" s="206" t="str">
        <f t="shared" si="9"/>
        <v/>
      </c>
      <c r="F198" s="190">
        <f t="shared" si="10"/>
        <v>6.88</v>
      </c>
      <c r="G198" s="190">
        <f t="shared" si="11"/>
        <v>7</v>
      </c>
    </row>
    <row r="199" spans="1:7" ht="15.75" x14ac:dyDescent="0.2">
      <c r="A199" s="1">
        <v>40680</v>
      </c>
      <c r="B199">
        <v>34</v>
      </c>
      <c r="C199">
        <v>6.89</v>
      </c>
      <c r="D199">
        <v>6.99</v>
      </c>
      <c r="E199" s="206" t="str">
        <f t="shared" si="9"/>
        <v/>
      </c>
      <c r="F199" s="190">
        <f t="shared" si="10"/>
        <v>6.88</v>
      </c>
      <c r="G199" s="190">
        <f t="shared" si="11"/>
        <v>7</v>
      </c>
    </row>
    <row r="200" spans="1:7" ht="15.75" x14ac:dyDescent="0.2">
      <c r="A200" s="1">
        <v>40681</v>
      </c>
      <c r="B200">
        <v>34</v>
      </c>
      <c r="C200">
        <v>6.89</v>
      </c>
      <c r="D200">
        <v>6.99</v>
      </c>
      <c r="E200" s="206" t="str">
        <f t="shared" si="9"/>
        <v/>
      </c>
      <c r="F200" s="190">
        <f t="shared" si="10"/>
        <v>6.88</v>
      </c>
      <c r="G200" s="190">
        <f t="shared" si="11"/>
        <v>7</v>
      </c>
    </row>
    <row r="201" spans="1:7" ht="15.75" x14ac:dyDescent="0.2">
      <c r="A201" s="1">
        <v>40682</v>
      </c>
      <c r="B201">
        <v>34</v>
      </c>
      <c r="C201">
        <v>6.89</v>
      </c>
      <c r="D201">
        <v>6.99</v>
      </c>
      <c r="E201" s="206" t="str">
        <f t="shared" si="9"/>
        <v/>
      </c>
      <c r="F201" s="190">
        <f t="shared" si="10"/>
        <v>6.88</v>
      </c>
      <c r="G201" s="190">
        <f t="shared" si="11"/>
        <v>7</v>
      </c>
    </row>
    <row r="202" spans="1:7" ht="15.75" x14ac:dyDescent="0.2">
      <c r="A202" s="1">
        <v>40683</v>
      </c>
      <c r="B202">
        <v>34</v>
      </c>
      <c r="C202">
        <v>6.89</v>
      </c>
      <c r="D202">
        <v>6.99</v>
      </c>
      <c r="E202" s="206" t="str">
        <f t="shared" si="9"/>
        <v/>
      </c>
      <c r="F202" s="190">
        <f t="shared" si="10"/>
        <v>6.88</v>
      </c>
      <c r="G202" s="190">
        <f t="shared" si="11"/>
        <v>7</v>
      </c>
    </row>
    <row r="203" spans="1:7" ht="15.75" x14ac:dyDescent="0.2">
      <c r="A203" s="1">
        <v>40684</v>
      </c>
      <c r="B203">
        <v>34</v>
      </c>
      <c r="C203">
        <v>6.89</v>
      </c>
      <c r="D203">
        <v>6.99</v>
      </c>
      <c r="E203" s="206" t="str">
        <f t="shared" si="9"/>
        <v/>
      </c>
      <c r="F203" s="190">
        <f t="shared" si="10"/>
        <v>6.88</v>
      </c>
      <c r="G203" s="190">
        <f t="shared" si="11"/>
        <v>7</v>
      </c>
    </row>
    <row r="204" spans="1:7" ht="15.75" x14ac:dyDescent="0.2">
      <c r="A204" s="1">
        <v>40685</v>
      </c>
      <c r="B204">
        <v>34</v>
      </c>
      <c r="C204">
        <v>6.89</v>
      </c>
      <c r="D204">
        <v>6.99</v>
      </c>
      <c r="E204" s="206" t="str">
        <f t="shared" si="9"/>
        <v/>
      </c>
      <c r="F204" s="190">
        <f t="shared" si="10"/>
        <v>6.88</v>
      </c>
      <c r="G204" s="190">
        <f t="shared" si="11"/>
        <v>7</v>
      </c>
    </row>
    <row r="205" spans="1:7" ht="15.75" x14ac:dyDescent="0.2">
      <c r="A205" s="1">
        <v>40686</v>
      </c>
      <c r="B205">
        <v>34</v>
      </c>
      <c r="C205">
        <v>6.89</v>
      </c>
      <c r="D205">
        <v>6.99</v>
      </c>
      <c r="E205" s="206" t="str">
        <f t="shared" si="9"/>
        <v/>
      </c>
      <c r="F205" s="190">
        <f t="shared" si="10"/>
        <v>6.88</v>
      </c>
      <c r="G205" s="190">
        <f t="shared" si="11"/>
        <v>7</v>
      </c>
    </row>
    <row r="206" spans="1:7" ht="15.75" x14ac:dyDescent="0.2">
      <c r="A206" s="1">
        <v>40687</v>
      </c>
      <c r="B206">
        <v>34</v>
      </c>
      <c r="C206">
        <v>6.89</v>
      </c>
      <c r="D206">
        <v>6.99</v>
      </c>
      <c r="E206" s="206" t="str">
        <f t="shared" si="9"/>
        <v/>
      </c>
      <c r="F206" s="190">
        <f t="shared" si="10"/>
        <v>6.88</v>
      </c>
      <c r="G206" s="190">
        <f t="shared" si="11"/>
        <v>7</v>
      </c>
    </row>
    <row r="207" spans="1:7" ht="15.75" x14ac:dyDescent="0.2">
      <c r="A207" s="1">
        <v>40688</v>
      </c>
      <c r="B207">
        <v>34</v>
      </c>
      <c r="C207">
        <v>6.89</v>
      </c>
      <c r="D207">
        <v>6.99</v>
      </c>
      <c r="E207" s="206" t="str">
        <f t="shared" si="9"/>
        <v/>
      </c>
      <c r="F207" s="190">
        <f t="shared" si="10"/>
        <v>6.88</v>
      </c>
      <c r="G207" s="190">
        <f t="shared" si="11"/>
        <v>7</v>
      </c>
    </row>
    <row r="208" spans="1:7" ht="15.75" x14ac:dyDescent="0.2">
      <c r="A208" s="1">
        <v>40689</v>
      </c>
      <c r="B208">
        <v>34</v>
      </c>
      <c r="C208">
        <v>6.89</v>
      </c>
      <c r="D208">
        <v>6.99</v>
      </c>
      <c r="E208" s="206" t="str">
        <f t="shared" si="9"/>
        <v/>
      </c>
      <c r="F208" s="190">
        <f t="shared" si="10"/>
        <v>6.88</v>
      </c>
      <c r="G208" s="190">
        <f t="shared" si="11"/>
        <v>7</v>
      </c>
    </row>
    <row r="209" spans="1:7" ht="15.75" x14ac:dyDescent="0.2">
      <c r="A209" s="1">
        <v>40690</v>
      </c>
      <c r="B209">
        <v>34</v>
      </c>
      <c r="C209">
        <v>6.89</v>
      </c>
      <c r="D209">
        <v>6.99</v>
      </c>
      <c r="E209" s="206" t="str">
        <f t="shared" si="9"/>
        <v/>
      </c>
      <c r="F209" s="190">
        <f t="shared" si="10"/>
        <v>6.88</v>
      </c>
      <c r="G209" s="190">
        <f t="shared" si="11"/>
        <v>7</v>
      </c>
    </row>
    <row r="210" spans="1:7" ht="15.75" x14ac:dyDescent="0.2">
      <c r="A210" s="1">
        <v>40691</v>
      </c>
      <c r="B210">
        <v>34</v>
      </c>
      <c r="C210">
        <v>6.89</v>
      </c>
      <c r="D210">
        <v>6.99</v>
      </c>
      <c r="E210" s="206" t="str">
        <f t="shared" si="9"/>
        <v/>
      </c>
      <c r="F210" s="190">
        <f t="shared" si="10"/>
        <v>6.88</v>
      </c>
      <c r="G210" s="190">
        <f t="shared" si="11"/>
        <v>7</v>
      </c>
    </row>
    <row r="211" spans="1:7" ht="15.75" x14ac:dyDescent="0.2">
      <c r="A211" s="1">
        <v>40692</v>
      </c>
      <c r="B211">
        <v>34</v>
      </c>
      <c r="C211">
        <v>6.89</v>
      </c>
      <c r="D211">
        <v>6.99</v>
      </c>
      <c r="E211" s="206" t="str">
        <f t="shared" si="9"/>
        <v/>
      </c>
      <c r="F211" s="190">
        <f t="shared" si="10"/>
        <v>6.88</v>
      </c>
      <c r="G211" s="190">
        <f t="shared" si="11"/>
        <v>7</v>
      </c>
    </row>
    <row r="212" spans="1:7" ht="15.75" x14ac:dyDescent="0.2">
      <c r="A212" s="1">
        <v>40693</v>
      </c>
      <c r="B212">
        <v>34</v>
      </c>
      <c r="C212">
        <v>6.89</v>
      </c>
      <c r="D212">
        <v>6.99</v>
      </c>
      <c r="E212" s="206" t="str">
        <f t="shared" si="9"/>
        <v/>
      </c>
      <c r="F212" s="190">
        <f t="shared" si="10"/>
        <v>6.88</v>
      </c>
      <c r="G212" s="190">
        <f t="shared" si="11"/>
        <v>7</v>
      </c>
    </row>
    <row r="213" spans="1:7" ht="15.75" x14ac:dyDescent="0.2">
      <c r="A213" s="1">
        <v>40694</v>
      </c>
      <c r="B213">
        <v>34</v>
      </c>
      <c r="C213">
        <v>6.89</v>
      </c>
      <c r="D213">
        <v>6.99</v>
      </c>
      <c r="E213" s="206" t="str">
        <f t="shared" si="9"/>
        <v/>
      </c>
      <c r="F213" s="190">
        <f t="shared" si="10"/>
        <v>6.88</v>
      </c>
      <c r="G213" s="190">
        <f t="shared" si="11"/>
        <v>7</v>
      </c>
    </row>
    <row r="214" spans="1:7" ht="15.75" x14ac:dyDescent="0.2">
      <c r="A214" s="1">
        <v>40695</v>
      </c>
      <c r="B214">
        <v>34</v>
      </c>
      <c r="C214">
        <v>6.89</v>
      </c>
      <c r="D214">
        <v>6.99</v>
      </c>
      <c r="E214" s="206" t="str">
        <f t="shared" si="9"/>
        <v/>
      </c>
      <c r="F214" s="190">
        <f t="shared" si="10"/>
        <v>6.88</v>
      </c>
      <c r="G214" s="190">
        <f t="shared" si="11"/>
        <v>7</v>
      </c>
    </row>
    <row r="215" spans="1:7" ht="15.75" x14ac:dyDescent="0.2">
      <c r="A215" s="1">
        <v>40696</v>
      </c>
      <c r="B215">
        <v>34</v>
      </c>
      <c r="C215">
        <v>6.89</v>
      </c>
      <c r="D215">
        <v>6.99</v>
      </c>
      <c r="E215" s="206" t="str">
        <f t="shared" si="9"/>
        <v/>
      </c>
      <c r="F215" s="190">
        <f t="shared" si="10"/>
        <v>6.88</v>
      </c>
      <c r="G215" s="190">
        <f t="shared" si="11"/>
        <v>7</v>
      </c>
    </row>
    <row r="216" spans="1:7" ht="15.75" x14ac:dyDescent="0.2">
      <c r="A216" s="1">
        <v>40697</v>
      </c>
      <c r="B216">
        <v>34</v>
      </c>
      <c r="C216">
        <v>6.89</v>
      </c>
      <c r="D216">
        <v>6.99</v>
      </c>
      <c r="E216" s="206" t="str">
        <f t="shared" si="9"/>
        <v/>
      </c>
      <c r="F216" s="190">
        <f t="shared" si="10"/>
        <v>6.88</v>
      </c>
      <c r="G216" s="190">
        <f t="shared" si="11"/>
        <v>7</v>
      </c>
    </row>
    <row r="217" spans="1:7" ht="15.75" x14ac:dyDescent="0.2">
      <c r="A217" s="1">
        <v>40698</v>
      </c>
      <c r="B217">
        <v>34</v>
      </c>
      <c r="C217">
        <v>6.89</v>
      </c>
      <c r="D217">
        <v>6.99</v>
      </c>
      <c r="E217" s="206" t="str">
        <f t="shared" si="9"/>
        <v/>
      </c>
      <c r="F217" s="190">
        <f t="shared" si="10"/>
        <v>6.88</v>
      </c>
      <c r="G217" s="190">
        <f t="shared" si="11"/>
        <v>7</v>
      </c>
    </row>
    <row r="218" spans="1:7" ht="15.75" x14ac:dyDescent="0.2">
      <c r="A218" s="1">
        <v>40699</v>
      </c>
      <c r="B218">
        <v>34</v>
      </c>
      <c r="C218">
        <v>6.89</v>
      </c>
      <c r="D218">
        <v>6.99</v>
      </c>
      <c r="E218" s="206" t="str">
        <f t="shared" si="9"/>
        <v/>
      </c>
      <c r="F218" s="190">
        <f t="shared" si="10"/>
        <v>6.88</v>
      </c>
      <c r="G218" s="190">
        <f t="shared" si="11"/>
        <v>7</v>
      </c>
    </row>
    <row r="219" spans="1:7" ht="15.75" x14ac:dyDescent="0.2">
      <c r="A219" s="1">
        <v>40700</v>
      </c>
      <c r="B219">
        <v>34</v>
      </c>
      <c r="C219">
        <v>6.88</v>
      </c>
      <c r="D219">
        <v>6.98</v>
      </c>
      <c r="E219" s="206">
        <f t="shared" si="9"/>
        <v>1</v>
      </c>
      <c r="F219" s="190">
        <f t="shared" si="10"/>
        <v>6.87</v>
      </c>
      <c r="G219" s="190">
        <f t="shared" si="11"/>
        <v>6.99</v>
      </c>
    </row>
    <row r="220" spans="1:7" ht="15.75" x14ac:dyDescent="0.2">
      <c r="A220" s="1">
        <v>40701</v>
      </c>
      <c r="B220">
        <v>34</v>
      </c>
      <c r="C220">
        <v>6.88</v>
      </c>
      <c r="D220">
        <v>6.98</v>
      </c>
      <c r="E220" s="206" t="str">
        <f t="shared" si="9"/>
        <v/>
      </c>
      <c r="F220" s="190">
        <f t="shared" si="10"/>
        <v>6.87</v>
      </c>
      <c r="G220" s="190">
        <f t="shared" si="11"/>
        <v>6.99</v>
      </c>
    </row>
    <row r="221" spans="1:7" ht="15.75" x14ac:dyDescent="0.2">
      <c r="A221" s="1">
        <v>40702</v>
      </c>
      <c r="B221">
        <v>34</v>
      </c>
      <c r="C221">
        <v>6.88</v>
      </c>
      <c r="D221">
        <v>6.98</v>
      </c>
      <c r="E221" s="207" t="str">
        <f t="shared" si="9"/>
        <v/>
      </c>
      <c r="F221" s="190">
        <f t="shared" si="10"/>
        <v>6.87</v>
      </c>
      <c r="G221" s="190">
        <f t="shared" si="11"/>
        <v>6.99</v>
      </c>
    </row>
    <row r="222" spans="1:7" ht="15.75" x14ac:dyDescent="0.2">
      <c r="A222" s="1">
        <v>40703</v>
      </c>
      <c r="B222">
        <v>34</v>
      </c>
      <c r="C222">
        <v>6.88</v>
      </c>
      <c r="D222">
        <v>6.98</v>
      </c>
      <c r="E222" s="207" t="str">
        <f t="shared" si="9"/>
        <v/>
      </c>
      <c r="F222" s="190">
        <f t="shared" si="10"/>
        <v>6.87</v>
      </c>
      <c r="G222" s="190">
        <f t="shared" si="11"/>
        <v>6.99</v>
      </c>
    </row>
    <row r="223" spans="1:7" ht="15.75" x14ac:dyDescent="0.2">
      <c r="A223" s="1">
        <v>40704</v>
      </c>
      <c r="B223">
        <v>34</v>
      </c>
      <c r="C223">
        <v>6.88</v>
      </c>
      <c r="D223">
        <v>6.98</v>
      </c>
      <c r="E223" s="207" t="str">
        <f t="shared" si="9"/>
        <v/>
      </c>
      <c r="F223" s="190">
        <f t="shared" si="10"/>
        <v>6.87</v>
      </c>
      <c r="G223" s="190">
        <f t="shared" si="11"/>
        <v>6.99</v>
      </c>
    </row>
    <row r="224" spans="1:7" ht="15.75" x14ac:dyDescent="0.2">
      <c r="A224" s="1">
        <v>40705</v>
      </c>
      <c r="B224">
        <v>34</v>
      </c>
      <c r="C224">
        <v>6.88</v>
      </c>
      <c r="D224">
        <v>6.98</v>
      </c>
      <c r="E224" s="207" t="str">
        <f t="shared" si="9"/>
        <v/>
      </c>
      <c r="F224" s="190">
        <f t="shared" si="10"/>
        <v>6.87</v>
      </c>
      <c r="G224" s="190">
        <f t="shared" si="11"/>
        <v>6.99</v>
      </c>
    </row>
    <row r="225" spans="1:7" ht="15.75" x14ac:dyDescent="0.2">
      <c r="A225" s="1">
        <v>40706</v>
      </c>
      <c r="B225">
        <v>34</v>
      </c>
      <c r="C225">
        <v>6.88</v>
      </c>
      <c r="D225">
        <v>6.98</v>
      </c>
      <c r="E225" s="207" t="str">
        <f t="shared" si="9"/>
        <v/>
      </c>
      <c r="F225" s="190">
        <f t="shared" si="10"/>
        <v>6.87</v>
      </c>
      <c r="G225" s="190">
        <f t="shared" si="11"/>
        <v>6.99</v>
      </c>
    </row>
    <row r="226" spans="1:7" ht="15.75" x14ac:dyDescent="0.2">
      <c r="A226" s="1">
        <v>40707</v>
      </c>
      <c r="B226">
        <v>34</v>
      </c>
      <c r="C226">
        <v>6.88</v>
      </c>
      <c r="D226">
        <v>6.98</v>
      </c>
      <c r="E226" s="207" t="str">
        <f t="shared" si="9"/>
        <v/>
      </c>
      <c r="F226" s="190">
        <f t="shared" si="10"/>
        <v>6.87</v>
      </c>
      <c r="G226" s="190">
        <f t="shared" si="11"/>
        <v>6.99</v>
      </c>
    </row>
    <row r="227" spans="1:7" ht="15.75" x14ac:dyDescent="0.2">
      <c r="A227" s="1">
        <v>40708</v>
      </c>
      <c r="B227">
        <v>34</v>
      </c>
      <c r="C227">
        <v>6.88</v>
      </c>
      <c r="D227">
        <v>6.98</v>
      </c>
      <c r="E227" s="207" t="str">
        <f t="shared" si="9"/>
        <v/>
      </c>
      <c r="F227" s="190">
        <f t="shared" si="10"/>
        <v>6.87</v>
      </c>
      <c r="G227" s="190">
        <f t="shared" si="11"/>
        <v>6.99</v>
      </c>
    </row>
    <row r="228" spans="1:7" ht="15.75" x14ac:dyDescent="0.2">
      <c r="A228" s="1">
        <v>40709</v>
      </c>
      <c r="B228">
        <v>34</v>
      </c>
      <c r="C228">
        <v>6.88</v>
      </c>
      <c r="D228">
        <v>6.98</v>
      </c>
      <c r="E228" s="207" t="str">
        <f t="shared" si="9"/>
        <v/>
      </c>
      <c r="F228" s="190">
        <f t="shared" si="10"/>
        <v>6.87</v>
      </c>
      <c r="G228" s="190">
        <f t="shared" si="11"/>
        <v>6.99</v>
      </c>
    </row>
    <row r="229" spans="1:7" ht="15.75" x14ac:dyDescent="0.2">
      <c r="A229" s="1">
        <v>40710</v>
      </c>
      <c r="B229">
        <v>34</v>
      </c>
      <c r="C229">
        <v>6.88</v>
      </c>
      <c r="D229">
        <v>6.98</v>
      </c>
      <c r="E229" s="207" t="str">
        <f t="shared" si="9"/>
        <v/>
      </c>
      <c r="F229" s="190">
        <f t="shared" si="10"/>
        <v>6.87</v>
      </c>
      <c r="G229" s="190">
        <f t="shared" si="11"/>
        <v>6.99</v>
      </c>
    </row>
    <row r="230" spans="1:7" ht="15.75" x14ac:dyDescent="0.2">
      <c r="A230" s="1">
        <v>40711</v>
      </c>
      <c r="B230">
        <v>34</v>
      </c>
      <c r="C230">
        <v>6.88</v>
      </c>
      <c r="D230">
        <v>6.98</v>
      </c>
      <c r="E230" s="207" t="str">
        <f t="shared" si="9"/>
        <v/>
      </c>
      <c r="F230" s="190">
        <f t="shared" si="10"/>
        <v>6.87</v>
      </c>
      <c r="G230" s="190">
        <f t="shared" si="11"/>
        <v>6.99</v>
      </c>
    </row>
    <row r="231" spans="1:7" ht="15.75" x14ac:dyDescent="0.2">
      <c r="A231" s="1">
        <v>40712</v>
      </c>
      <c r="B231">
        <v>34</v>
      </c>
      <c r="C231">
        <v>6.88</v>
      </c>
      <c r="D231">
        <v>6.98</v>
      </c>
      <c r="E231" s="207" t="str">
        <f t="shared" si="9"/>
        <v/>
      </c>
      <c r="F231" s="190">
        <f t="shared" si="10"/>
        <v>6.87</v>
      </c>
      <c r="G231" s="190">
        <f t="shared" si="11"/>
        <v>6.99</v>
      </c>
    </row>
    <row r="232" spans="1:7" ht="15.75" x14ac:dyDescent="0.2">
      <c r="A232" s="1">
        <v>40713</v>
      </c>
      <c r="B232">
        <v>34</v>
      </c>
      <c r="C232">
        <v>6.88</v>
      </c>
      <c r="D232">
        <v>6.98</v>
      </c>
      <c r="E232" s="207" t="str">
        <f t="shared" si="9"/>
        <v/>
      </c>
      <c r="F232" s="190">
        <f t="shared" si="10"/>
        <v>6.87</v>
      </c>
      <c r="G232" s="190">
        <f t="shared" si="11"/>
        <v>6.99</v>
      </c>
    </row>
    <row r="233" spans="1:7" ht="15.75" x14ac:dyDescent="0.2">
      <c r="A233" s="1">
        <v>40714</v>
      </c>
      <c r="B233">
        <v>34</v>
      </c>
      <c r="C233">
        <v>6.88</v>
      </c>
      <c r="D233">
        <v>6.98</v>
      </c>
      <c r="E233" s="207" t="str">
        <f t="shared" si="9"/>
        <v/>
      </c>
      <c r="F233" s="190">
        <f t="shared" si="10"/>
        <v>6.87</v>
      </c>
      <c r="G233" s="190">
        <f t="shared" si="11"/>
        <v>6.99</v>
      </c>
    </row>
    <row r="234" spans="1:7" ht="15.75" x14ac:dyDescent="0.2">
      <c r="A234" s="1">
        <v>40715</v>
      </c>
      <c r="B234">
        <v>34</v>
      </c>
      <c r="C234">
        <v>6.88</v>
      </c>
      <c r="D234">
        <v>6.98</v>
      </c>
      <c r="E234" s="207" t="str">
        <f t="shared" si="9"/>
        <v/>
      </c>
      <c r="F234" s="190">
        <f t="shared" si="10"/>
        <v>6.87</v>
      </c>
      <c r="G234" s="190">
        <f t="shared" si="11"/>
        <v>6.99</v>
      </c>
    </row>
    <row r="235" spans="1:7" ht="15.75" x14ac:dyDescent="0.2">
      <c r="A235" s="1">
        <v>40716</v>
      </c>
      <c r="B235">
        <v>34</v>
      </c>
      <c r="C235">
        <v>6.88</v>
      </c>
      <c r="D235">
        <v>6.98</v>
      </c>
      <c r="E235" s="207" t="str">
        <f t="shared" si="9"/>
        <v/>
      </c>
      <c r="F235" s="190">
        <f t="shared" si="10"/>
        <v>6.87</v>
      </c>
      <c r="G235" s="190">
        <f t="shared" si="11"/>
        <v>6.99</v>
      </c>
    </row>
    <row r="236" spans="1:7" ht="15.75" x14ac:dyDescent="0.2">
      <c r="A236" s="1">
        <v>40717</v>
      </c>
      <c r="B236">
        <v>34</v>
      </c>
      <c r="C236">
        <v>6.88</v>
      </c>
      <c r="D236">
        <v>6.98</v>
      </c>
      <c r="E236" s="207" t="str">
        <f t="shared" si="9"/>
        <v/>
      </c>
      <c r="F236" s="190">
        <f t="shared" si="10"/>
        <v>6.87</v>
      </c>
      <c r="G236" s="190">
        <f t="shared" si="11"/>
        <v>6.99</v>
      </c>
    </row>
    <row r="237" spans="1:7" ht="15.75" x14ac:dyDescent="0.2">
      <c r="A237" s="1">
        <v>40718</v>
      </c>
      <c r="B237">
        <v>34</v>
      </c>
      <c r="C237">
        <v>6.88</v>
      </c>
      <c r="D237">
        <v>6.98</v>
      </c>
      <c r="E237" s="207" t="str">
        <f t="shared" si="9"/>
        <v/>
      </c>
      <c r="F237" s="190">
        <f t="shared" si="10"/>
        <v>6.87</v>
      </c>
      <c r="G237" s="190">
        <f t="shared" si="11"/>
        <v>6.99</v>
      </c>
    </row>
    <row r="238" spans="1:7" ht="15.75" x14ac:dyDescent="0.2">
      <c r="A238" s="1">
        <v>40719</v>
      </c>
      <c r="B238">
        <v>34</v>
      </c>
      <c r="C238">
        <v>6.88</v>
      </c>
      <c r="D238">
        <v>6.98</v>
      </c>
      <c r="E238" s="207" t="str">
        <f t="shared" si="9"/>
        <v/>
      </c>
      <c r="F238" s="190">
        <f t="shared" si="10"/>
        <v>6.87</v>
      </c>
      <c r="G238" s="190">
        <f t="shared" si="11"/>
        <v>6.99</v>
      </c>
    </row>
    <row r="239" spans="1:7" ht="15.75" x14ac:dyDescent="0.2">
      <c r="A239" s="1">
        <v>40720</v>
      </c>
      <c r="B239">
        <v>34</v>
      </c>
      <c r="C239">
        <v>6.88</v>
      </c>
      <c r="D239">
        <v>6.98</v>
      </c>
      <c r="E239" s="207" t="str">
        <f t="shared" si="9"/>
        <v/>
      </c>
      <c r="F239" s="190">
        <f t="shared" si="10"/>
        <v>6.87</v>
      </c>
      <c r="G239" s="190">
        <f t="shared" si="11"/>
        <v>6.99</v>
      </c>
    </row>
    <row r="240" spans="1:7" ht="15.75" x14ac:dyDescent="0.2">
      <c r="A240" s="1">
        <v>40721</v>
      </c>
      <c r="B240">
        <v>34</v>
      </c>
      <c r="C240">
        <v>6.88</v>
      </c>
      <c r="D240">
        <v>6.98</v>
      </c>
      <c r="E240" s="207" t="str">
        <f t="shared" si="9"/>
        <v/>
      </c>
      <c r="F240" s="190">
        <f t="shared" si="10"/>
        <v>6.87</v>
      </c>
      <c r="G240" s="190">
        <f t="shared" si="11"/>
        <v>6.99</v>
      </c>
    </row>
    <row r="241" spans="1:7" ht="15.75" x14ac:dyDescent="0.2">
      <c r="A241" s="1">
        <v>40722</v>
      </c>
      <c r="B241">
        <v>34</v>
      </c>
      <c r="C241">
        <v>6.88</v>
      </c>
      <c r="D241">
        <v>6.98</v>
      </c>
      <c r="E241" s="207" t="str">
        <f t="shared" si="9"/>
        <v/>
      </c>
      <c r="F241" s="190">
        <f t="shared" si="10"/>
        <v>6.87</v>
      </c>
      <c r="G241" s="190">
        <f t="shared" si="11"/>
        <v>6.99</v>
      </c>
    </row>
    <row r="242" spans="1:7" ht="15.75" x14ac:dyDescent="0.2">
      <c r="A242" s="1">
        <v>40723</v>
      </c>
      <c r="B242">
        <v>34</v>
      </c>
      <c r="C242">
        <v>6.88</v>
      </c>
      <c r="D242">
        <v>6.98</v>
      </c>
      <c r="E242" s="207" t="str">
        <f t="shared" si="9"/>
        <v/>
      </c>
      <c r="F242" s="190">
        <f t="shared" si="10"/>
        <v>6.87</v>
      </c>
      <c r="G242" s="190">
        <f t="shared" si="11"/>
        <v>6.99</v>
      </c>
    </row>
    <row r="243" spans="1:7" ht="15.75" x14ac:dyDescent="0.2">
      <c r="A243" s="1">
        <v>40724</v>
      </c>
      <c r="B243">
        <v>34</v>
      </c>
      <c r="C243">
        <v>6.88</v>
      </c>
      <c r="D243">
        <v>6.98</v>
      </c>
      <c r="E243" s="207" t="str">
        <f t="shared" si="9"/>
        <v/>
      </c>
      <c r="F243" s="190">
        <f t="shared" si="10"/>
        <v>6.87</v>
      </c>
      <c r="G243" s="190">
        <f t="shared" si="11"/>
        <v>6.99</v>
      </c>
    </row>
    <row r="244" spans="1:7" ht="15.75" x14ac:dyDescent="0.2">
      <c r="A244" s="1">
        <v>40725</v>
      </c>
      <c r="B244">
        <v>34</v>
      </c>
      <c r="C244">
        <v>6.88</v>
      </c>
      <c r="D244">
        <v>6.98</v>
      </c>
      <c r="E244" s="207" t="str">
        <f t="shared" si="9"/>
        <v/>
      </c>
      <c r="F244" s="190">
        <f t="shared" si="10"/>
        <v>6.87</v>
      </c>
      <c r="G244" s="190">
        <f t="shared" si="11"/>
        <v>6.99</v>
      </c>
    </row>
    <row r="245" spans="1:7" ht="15.75" x14ac:dyDescent="0.2">
      <c r="A245" s="1">
        <v>40726</v>
      </c>
      <c r="B245">
        <v>34</v>
      </c>
      <c r="C245">
        <v>6.88</v>
      </c>
      <c r="D245">
        <v>6.98</v>
      </c>
      <c r="E245" s="207" t="str">
        <f t="shared" si="9"/>
        <v/>
      </c>
      <c r="F245" s="190">
        <f t="shared" si="10"/>
        <v>6.87</v>
      </c>
      <c r="G245" s="190">
        <f t="shared" si="11"/>
        <v>6.99</v>
      </c>
    </row>
    <row r="246" spans="1:7" ht="15.75" x14ac:dyDescent="0.2">
      <c r="A246" s="1">
        <v>40727</v>
      </c>
      <c r="B246">
        <v>34</v>
      </c>
      <c r="C246">
        <v>6.88</v>
      </c>
      <c r="D246">
        <v>6.98</v>
      </c>
      <c r="E246" s="207" t="str">
        <f t="shared" si="9"/>
        <v/>
      </c>
      <c r="F246" s="190">
        <f t="shared" si="10"/>
        <v>6.87</v>
      </c>
      <c r="G246" s="190">
        <f t="shared" si="11"/>
        <v>6.99</v>
      </c>
    </row>
    <row r="247" spans="1:7" ht="15.75" x14ac:dyDescent="0.2">
      <c r="A247" s="1">
        <v>40728</v>
      </c>
      <c r="B247">
        <v>34</v>
      </c>
      <c r="C247">
        <v>6.88</v>
      </c>
      <c r="D247">
        <v>6.98</v>
      </c>
      <c r="E247" s="207" t="str">
        <f t="shared" si="9"/>
        <v/>
      </c>
      <c r="F247" s="190">
        <f t="shared" si="10"/>
        <v>6.87</v>
      </c>
      <c r="G247" s="190">
        <f t="shared" si="11"/>
        <v>6.99</v>
      </c>
    </row>
    <row r="248" spans="1:7" ht="15.75" x14ac:dyDescent="0.2">
      <c r="A248" s="1">
        <v>40729</v>
      </c>
      <c r="B248">
        <v>34</v>
      </c>
      <c r="C248">
        <v>6.88</v>
      </c>
      <c r="D248">
        <v>6.98</v>
      </c>
      <c r="E248" s="207" t="str">
        <f t="shared" si="9"/>
        <v/>
      </c>
      <c r="F248" s="190">
        <f t="shared" si="10"/>
        <v>6.87</v>
      </c>
      <c r="G248" s="190">
        <f t="shared" si="11"/>
        <v>6.99</v>
      </c>
    </row>
    <row r="249" spans="1:7" ht="15.75" x14ac:dyDescent="0.2">
      <c r="A249" s="1">
        <v>40730</v>
      </c>
      <c r="B249">
        <v>34</v>
      </c>
      <c r="C249">
        <v>6.88</v>
      </c>
      <c r="D249">
        <v>6.98</v>
      </c>
      <c r="E249" s="207" t="str">
        <f t="shared" si="9"/>
        <v/>
      </c>
      <c r="F249" s="190">
        <f t="shared" si="10"/>
        <v>6.87</v>
      </c>
      <c r="G249" s="190">
        <f t="shared" si="11"/>
        <v>6.99</v>
      </c>
    </row>
    <row r="250" spans="1:7" ht="15.75" x14ac:dyDescent="0.2">
      <c r="A250" s="1">
        <v>40731</v>
      </c>
      <c r="B250">
        <v>34</v>
      </c>
      <c r="C250">
        <v>6.88</v>
      </c>
      <c r="D250">
        <v>6.98</v>
      </c>
      <c r="E250" s="207" t="str">
        <f t="shared" si="9"/>
        <v/>
      </c>
      <c r="F250" s="190">
        <f t="shared" si="10"/>
        <v>6.87</v>
      </c>
      <c r="G250" s="190">
        <f t="shared" si="11"/>
        <v>6.99</v>
      </c>
    </row>
    <row r="251" spans="1:7" ht="15.75" x14ac:dyDescent="0.2">
      <c r="A251" s="1">
        <v>40732</v>
      </c>
      <c r="B251">
        <v>34</v>
      </c>
      <c r="C251">
        <v>6.88</v>
      </c>
      <c r="D251">
        <v>6.98</v>
      </c>
      <c r="E251" s="207" t="str">
        <f t="shared" si="9"/>
        <v/>
      </c>
      <c r="F251" s="190">
        <f t="shared" si="10"/>
        <v>6.87</v>
      </c>
      <c r="G251" s="190">
        <f t="shared" si="11"/>
        <v>6.99</v>
      </c>
    </row>
    <row r="252" spans="1:7" ht="15.75" x14ac:dyDescent="0.2">
      <c r="A252" s="1">
        <v>40733</v>
      </c>
      <c r="B252">
        <v>34</v>
      </c>
      <c r="C252">
        <v>6.88</v>
      </c>
      <c r="D252">
        <v>6.98</v>
      </c>
      <c r="E252" s="207" t="str">
        <f t="shared" si="9"/>
        <v/>
      </c>
      <c r="F252" s="190">
        <f t="shared" si="10"/>
        <v>6.87</v>
      </c>
      <c r="G252" s="190">
        <f t="shared" si="11"/>
        <v>6.99</v>
      </c>
    </row>
    <row r="253" spans="1:7" ht="15.75" x14ac:dyDescent="0.2">
      <c r="A253" s="1">
        <v>40734</v>
      </c>
      <c r="B253">
        <v>34</v>
      </c>
      <c r="C253">
        <v>6.88</v>
      </c>
      <c r="D253">
        <v>6.98</v>
      </c>
      <c r="E253" s="207" t="str">
        <f t="shared" si="9"/>
        <v/>
      </c>
      <c r="F253" s="190">
        <f t="shared" si="10"/>
        <v>6.87</v>
      </c>
      <c r="G253" s="190">
        <f t="shared" si="11"/>
        <v>6.99</v>
      </c>
    </row>
    <row r="254" spans="1:7" ht="15.75" x14ac:dyDescent="0.2">
      <c r="A254" s="1">
        <v>40735</v>
      </c>
      <c r="B254">
        <v>34</v>
      </c>
      <c r="C254">
        <v>6.88</v>
      </c>
      <c r="D254">
        <v>6.98</v>
      </c>
      <c r="E254" s="207" t="str">
        <f t="shared" si="9"/>
        <v/>
      </c>
      <c r="F254" s="190">
        <f t="shared" si="10"/>
        <v>6.87</v>
      </c>
      <c r="G254" s="190">
        <f t="shared" si="11"/>
        <v>6.99</v>
      </c>
    </row>
    <row r="255" spans="1:7" ht="15.75" x14ac:dyDescent="0.2">
      <c r="A255" s="1">
        <v>40736</v>
      </c>
      <c r="B255">
        <v>34</v>
      </c>
      <c r="C255">
        <v>6.88</v>
      </c>
      <c r="D255">
        <v>6.98</v>
      </c>
      <c r="E255" s="207" t="str">
        <f t="shared" si="9"/>
        <v/>
      </c>
      <c r="F255" s="190">
        <f t="shared" si="10"/>
        <v>6.87</v>
      </c>
      <c r="G255" s="190">
        <f t="shared" si="11"/>
        <v>6.99</v>
      </c>
    </row>
    <row r="256" spans="1:7" ht="15.75" x14ac:dyDescent="0.2">
      <c r="A256" s="1">
        <v>40737</v>
      </c>
      <c r="B256">
        <v>34</v>
      </c>
      <c r="C256">
        <v>6.88</v>
      </c>
      <c r="D256">
        <v>6.98</v>
      </c>
      <c r="E256" s="207" t="str">
        <f t="shared" si="9"/>
        <v/>
      </c>
      <c r="F256" s="190">
        <f t="shared" si="10"/>
        <v>6.87</v>
      </c>
      <c r="G256" s="190">
        <f t="shared" si="11"/>
        <v>6.99</v>
      </c>
    </row>
    <row r="257" spans="1:7" ht="15.75" x14ac:dyDescent="0.2">
      <c r="A257" s="1">
        <v>40738</v>
      </c>
      <c r="B257">
        <v>34</v>
      </c>
      <c r="C257">
        <v>6.88</v>
      </c>
      <c r="D257">
        <v>6.98</v>
      </c>
      <c r="E257" s="207" t="str">
        <f t="shared" si="9"/>
        <v/>
      </c>
      <c r="F257" s="190">
        <f t="shared" si="10"/>
        <v>6.87</v>
      </c>
      <c r="G257" s="190">
        <f t="shared" si="11"/>
        <v>6.99</v>
      </c>
    </row>
    <row r="258" spans="1:7" ht="15.75" x14ac:dyDescent="0.2">
      <c r="A258" s="1">
        <v>40739</v>
      </c>
      <c r="B258">
        <v>34</v>
      </c>
      <c r="C258">
        <v>6.88</v>
      </c>
      <c r="D258">
        <v>6.98</v>
      </c>
      <c r="E258" s="207" t="str">
        <f t="shared" ref="E258:E321" si="12">IF(C257=C258,"",1)</f>
        <v/>
      </c>
      <c r="F258" s="190">
        <f t="shared" ref="F258:F321" si="13">+C258-0.01</f>
        <v>6.87</v>
      </c>
      <c r="G258" s="190">
        <f t="shared" ref="G258:G321" si="14">D258+0.01</f>
        <v>6.99</v>
      </c>
    </row>
    <row r="259" spans="1:7" ht="15.75" x14ac:dyDescent="0.2">
      <c r="A259" s="1">
        <v>40740</v>
      </c>
      <c r="B259">
        <v>34</v>
      </c>
      <c r="C259">
        <v>6.88</v>
      </c>
      <c r="D259">
        <v>6.98</v>
      </c>
      <c r="E259" s="207" t="str">
        <f t="shared" si="12"/>
        <v/>
      </c>
      <c r="F259" s="190">
        <f t="shared" si="13"/>
        <v>6.87</v>
      </c>
      <c r="G259" s="190">
        <f t="shared" si="14"/>
        <v>6.99</v>
      </c>
    </row>
    <row r="260" spans="1:7" ht="15.75" x14ac:dyDescent="0.2">
      <c r="A260" s="1">
        <v>40741</v>
      </c>
      <c r="B260">
        <v>34</v>
      </c>
      <c r="C260">
        <v>6.88</v>
      </c>
      <c r="D260">
        <v>6.98</v>
      </c>
      <c r="E260" s="207" t="str">
        <f t="shared" si="12"/>
        <v/>
      </c>
      <c r="F260" s="190">
        <f t="shared" si="13"/>
        <v>6.87</v>
      </c>
      <c r="G260" s="190">
        <f t="shared" si="14"/>
        <v>6.99</v>
      </c>
    </row>
    <row r="261" spans="1:7" ht="15.75" x14ac:dyDescent="0.2">
      <c r="A261" s="1">
        <v>40742</v>
      </c>
      <c r="B261">
        <v>34</v>
      </c>
      <c r="C261">
        <v>6.88</v>
      </c>
      <c r="D261">
        <v>6.98</v>
      </c>
      <c r="E261" s="207" t="str">
        <f t="shared" si="12"/>
        <v/>
      </c>
      <c r="F261" s="190">
        <f t="shared" si="13"/>
        <v>6.87</v>
      </c>
      <c r="G261" s="190">
        <f t="shared" si="14"/>
        <v>6.99</v>
      </c>
    </row>
    <row r="262" spans="1:7" ht="15.75" x14ac:dyDescent="0.2">
      <c r="A262" s="1">
        <v>40743</v>
      </c>
      <c r="B262">
        <v>34</v>
      </c>
      <c r="C262">
        <v>6.88</v>
      </c>
      <c r="D262">
        <v>6.98</v>
      </c>
      <c r="E262" s="207" t="str">
        <f t="shared" si="12"/>
        <v/>
      </c>
      <c r="F262" s="190">
        <f t="shared" si="13"/>
        <v>6.87</v>
      </c>
      <c r="G262" s="190">
        <f t="shared" si="14"/>
        <v>6.99</v>
      </c>
    </row>
    <row r="263" spans="1:7" ht="15.75" x14ac:dyDescent="0.2">
      <c r="A263" s="1">
        <v>40744</v>
      </c>
      <c r="B263">
        <v>34</v>
      </c>
      <c r="C263">
        <v>6.87</v>
      </c>
      <c r="D263">
        <v>6.97</v>
      </c>
      <c r="E263" s="207">
        <f t="shared" si="12"/>
        <v>1</v>
      </c>
      <c r="F263" s="190">
        <f t="shared" si="13"/>
        <v>6.86</v>
      </c>
      <c r="G263" s="190">
        <f t="shared" si="14"/>
        <v>6.9799999999999995</v>
      </c>
    </row>
    <row r="264" spans="1:7" ht="15.75" x14ac:dyDescent="0.2">
      <c r="A264" s="1">
        <v>40745</v>
      </c>
      <c r="B264">
        <v>34</v>
      </c>
      <c r="C264">
        <v>6.87</v>
      </c>
      <c r="D264">
        <v>6.97</v>
      </c>
      <c r="E264" s="207" t="str">
        <f t="shared" si="12"/>
        <v/>
      </c>
      <c r="F264" s="190">
        <f t="shared" si="13"/>
        <v>6.86</v>
      </c>
      <c r="G264" s="190">
        <f t="shared" si="14"/>
        <v>6.9799999999999995</v>
      </c>
    </row>
    <row r="265" spans="1:7" ht="15.75" x14ac:dyDescent="0.2">
      <c r="A265" s="1">
        <v>40746</v>
      </c>
      <c r="B265">
        <v>34</v>
      </c>
      <c r="C265">
        <v>6.87</v>
      </c>
      <c r="D265">
        <v>6.97</v>
      </c>
      <c r="E265" s="207" t="str">
        <f t="shared" si="12"/>
        <v/>
      </c>
      <c r="F265" s="190">
        <f t="shared" si="13"/>
        <v>6.86</v>
      </c>
      <c r="G265" s="190">
        <f t="shared" si="14"/>
        <v>6.9799999999999995</v>
      </c>
    </row>
    <row r="266" spans="1:7" ht="15.75" x14ac:dyDescent="0.2">
      <c r="A266" s="1">
        <v>40747</v>
      </c>
      <c r="B266">
        <v>34</v>
      </c>
      <c r="C266">
        <v>6.87</v>
      </c>
      <c r="D266">
        <v>6.97</v>
      </c>
      <c r="E266" s="207" t="str">
        <f t="shared" si="12"/>
        <v/>
      </c>
      <c r="F266" s="190">
        <f t="shared" si="13"/>
        <v>6.86</v>
      </c>
      <c r="G266" s="190">
        <f t="shared" si="14"/>
        <v>6.9799999999999995</v>
      </c>
    </row>
    <row r="267" spans="1:7" ht="15.75" x14ac:dyDescent="0.2">
      <c r="A267" s="1">
        <v>40748</v>
      </c>
      <c r="B267">
        <v>34</v>
      </c>
      <c r="C267">
        <v>6.87</v>
      </c>
      <c r="D267">
        <v>6.97</v>
      </c>
      <c r="E267" s="207" t="str">
        <f t="shared" si="12"/>
        <v/>
      </c>
      <c r="F267" s="190">
        <f t="shared" si="13"/>
        <v>6.86</v>
      </c>
      <c r="G267" s="190">
        <f t="shared" si="14"/>
        <v>6.9799999999999995</v>
      </c>
    </row>
    <row r="268" spans="1:7" ht="15.75" x14ac:dyDescent="0.2">
      <c r="A268" s="1">
        <v>40749</v>
      </c>
      <c r="B268">
        <v>34</v>
      </c>
      <c r="C268">
        <v>6.87</v>
      </c>
      <c r="D268">
        <v>6.97</v>
      </c>
      <c r="E268" s="207" t="str">
        <f t="shared" si="12"/>
        <v/>
      </c>
      <c r="F268" s="190">
        <f t="shared" si="13"/>
        <v>6.86</v>
      </c>
      <c r="G268" s="190">
        <f t="shared" si="14"/>
        <v>6.9799999999999995</v>
      </c>
    </row>
    <row r="269" spans="1:7" ht="15.75" x14ac:dyDescent="0.2">
      <c r="A269" s="1">
        <v>40750</v>
      </c>
      <c r="B269">
        <v>34</v>
      </c>
      <c r="C269">
        <v>6.87</v>
      </c>
      <c r="D269">
        <v>6.97</v>
      </c>
      <c r="E269" s="207" t="str">
        <f t="shared" si="12"/>
        <v/>
      </c>
      <c r="F269" s="190">
        <f t="shared" si="13"/>
        <v>6.86</v>
      </c>
      <c r="G269" s="190">
        <f t="shared" si="14"/>
        <v>6.9799999999999995</v>
      </c>
    </row>
    <row r="270" spans="1:7" ht="15.75" x14ac:dyDescent="0.2">
      <c r="A270" s="1">
        <v>40751</v>
      </c>
      <c r="B270">
        <v>34</v>
      </c>
      <c r="C270">
        <v>6.87</v>
      </c>
      <c r="D270">
        <v>6.97</v>
      </c>
      <c r="E270" s="207" t="str">
        <f t="shared" si="12"/>
        <v/>
      </c>
      <c r="F270" s="190">
        <f t="shared" si="13"/>
        <v>6.86</v>
      </c>
      <c r="G270" s="190">
        <f t="shared" si="14"/>
        <v>6.9799999999999995</v>
      </c>
    </row>
    <row r="271" spans="1:7" ht="15.75" x14ac:dyDescent="0.2">
      <c r="A271" s="1">
        <v>40752</v>
      </c>
      <c r="B271">
        <v>34</v>
      </c>
      <c r="C271">
        <v>6.87</v>
      </c>
      <c r="D271">
        <v>6.97</v>
      </c>
      <c r="E271" s="207" t="str">
        <f t="shared" si="12"/>
        <v/>
      </c>
      <c r="F271" s="190">
        <f t="shared" si="13"/>
        <v>6.86</v>
      </c>
      <c r="G271" s="190">
        <f t="shared" si="14"/>
        <v>6.9799999999999995</v>
      </c>
    </row>
    <row r="272" spans="1:7" ht="15.75" x14ac:dyDescent="0.2">
      <c r="A272" s="1">
        <v>40753</v>
      </c>
      <c r="B272">
        <v>34</v>
      </c>
      <c r="C272">
        <v>6.87</v>
      </c>
      <c r="D272">
        <v>6.97</v>
      </c>
      <c r="E272" s="207" t="str">
        <f t="shared" si="12"/>
        <v/>
      </c>
      <c r="F272" s="190">
        <f t="shared" si="13"/>
        <v>6.86</v>
      </c>
      <c r="G272" s="190">
        <f t="shared" si="14"/>
        <v>6.9799999999999995</v>
      </c>
    </row>
    <row r="273" spans="1:7" ht="15.75" x14ac:dyDescent="0.2">
      <c r="A273" s="1">
        <v>40754</v>
      </c>
      <c r="B273">
        <v>34</v>
      </c>
      <c r="C273">
        <v>6.87</v>
      </c>
      <c r="D273">
        <v>6.97</v>
      </c>
      <c r="E273" s="207" t="str">
        <f t="shared" si="12"/>
        <v/>
      </c>
      <c r="F273" s="190">
        <f t="shared" si="13"/>
        <v>6.86</v>
      </c>
      <c r="G273" s="190">
        <f t="shared" si="14"/>
        <v>6.9799999999999995</v>
      </c>
    </row>
    <row r="274" spans="1:7" ht="15.75" x14ac:dyDescent="0.2">
      <c r="A274" s="1">
        <v>40755</v>
      </c>
      <c r="B274">
        <v>34</v>
      </c>
      <c r="C274">
        <v>6.87</v>
      </c>
      <c r="D274">
        <v>6.97</v>
      </c>
      <c r="E274" s="207" t="str">
        <f t="shared" si="12"/>
        <v/>
      </c>
      <c r="F274" s="190">
        <f t="shared" si="13"/>
        <v>6.86</v>
      </c>
      <c r="G274" s="190">
        <f t="shared" si="14"/>
        <v>6.9799999999999995</v>
      </c>
    </row>
    <row r="275" spans="1:7" ht="15.75" x14ac:dyDescent="0.2">
      <c r="A275" s="1">
        <v>40756</v>
      </c>
      <c r="B275">
        <v>34</v>
      </c>
      <c r="C275">
        <v>6.87</v>
      </c>
      <c r="D275">
        <v>6.97</v>
      </c>
      <c r="E275" s="207" t="str">
        <f t="shared" si="12"/>
        <v/>
      </c>
      <c r="F275" s="190">
        <f t="shared" si="13"/>
        <v>6.86</v>
      </c>
      <c r="G275" s="190">
        <f t="shared" si="14"/>
        <v>6.9799999999999995</v>
      </c>
    </row>
    <row r="276" spans="1:7" ht="15.75" x14ac:dyDescent="0.2">
      <c r="A276" s="1">
        <v>40757</v>
      </c>
      <c r="B276">
        <v>34</v>
      </c>
      <c r="C276">
        <v>6.87</v>
      </c>
      <c r="D276">
        <v>6.97</v>
      </c>
      <c r="E276" s="209" t="str">
        <f t="shared" si="12"/>
        <v/>
      </c>
      <c r="F276" s="190">
        <f t="shared" si="13"/>
        <v>6.86</v>
      </c>
      <c r="G276" s="190">
        <f t="shared" si="14"/>
        <v>6.9799999999999995</v>
      </c>
    </row>
    <row r="277" spans="1:7" ht="15.75" x14ac:dyDescent="0.2">
      <c r="A277" s="1">
        <v>40758</v>
      </c>
      <c r="B277">
        <v>34</v>
      </c>
      <c r="C277">
        <v>6.87</v>
      </c>
      <c r="D277">
        <v>6.97</v>
      </c>
      <c r="E277" s="209" t="str">
        <f t="shared" si="12"/>
        <v/>
      </c>
      <c r="F277" s="190">
        <f t="shared" si="13"/>
        <v>6.86</v>
      </c>
      <c r="G277" s="190">
        <f t="shared" si="14"/>
        <v>6.9799999999999995</v>
      </c>
    </row>
    <row r="278" spans="1:7" ht="15.75" x14ac:dyDescent="0.2">
      <c r="A278" s="1">
        <v>40759</v>
      </c>
      <c r="B278">
        <v>34</v>
      </c>
      <c r="C278">
        <v>6.87</v>
      </c>
      <c r="D278">
        <v>6.97</v>
      </c>
      <c r="E278" s="209" t="str">
        <f t="shared" si="12"/>
        <v/>
      </c>
      <c r="F278" s="190">
        <f t="shared" si="13"/>
        <v>6.86</v>
      </c>
      <c r="G278" s="190">
        <f t="shared" si="14"/>
        <v>6.9799999999999995</v>
      </c>
    </row>
    <row r="279" spans="1:7" ht="15.75" x14ac:dyDescent="0.2">
      <c r="A279" s="1">
        <v>40760</v>
      </c>
      <c r="B279">
        <v>34</v>
      </c>
      <c r="C279">
        <v>6.87</v>
      </c>
      <c r="D279">
        <v>6.97</v>
      </c>
      <c r="E279" s="209" t="str">
        <f t="shared" si="12"/>
        <v/>
      </c>
      <c r="F279" s="190">
        <f t="shared" si="13"/>
        <v>6.86</v>
      </c>
      <c r="G279" s="190">
        <f t="shared" si="14"/>
        <v>6.9799999999999995</v>
      </c>
    </row>
    <row r="280" spans="1:7" ht="15.75" x14ac:dyDescent="0.2">
      <c r="A280" s="1">
        <v>40761</v>
      </c>
      <c r="B280">
        <v>34</v>
      </c>
      <c r="C280">
        <v>6.87</v>
      </c>
      <c r="D280">
        <v>6.97</v>
      </c>
      <c r="E280" s="209" t="str">
        <f t="shared" si="12"/>
        <v/>
      </c>
      <c r="F280" s="190">
        <f t="shared" si="13"/>
        <v>6.86</v>
      </c>
      <c r="G280" s="190">
        <f t="shared" si="14"/>
        <v>6.9799999999999995</v>
      </c>
    </row>
    <row r="281" spans="1:7" ht="15.75" x14ac:dyDescent="0.2">
      <c r="A281" s="1">
        <v>40762</v>
      </c>
      <c r="B281">
        <v>34</v>
      </c>
      <c r="C281">
        <v>6.87</v>
      </c>
      <c r="D281">
        <v>6.97</v>
      </c>
      <c r="E281" s="209" t="str">
        <f t="shared" si="12"/>
        <v/>
      </c>
      <c r="F281" s="190">
        <f t="shared" si="13"/>
        <v>6.86</v>
      </c>
      <c r="G281" s="190">
        <f t="shared" si="14"/>
        <v>6.9799999999999995</v>
      </c>
    </row>
    <row r="282" spans="1:7" ht="15.75" x14ac:dyDescent="0.2">
      <c r="A282" s="1">
        <v>40763</v>
      </c>
      <c r="B282">
        <v>34</v>
      </c>
      <c r="C282">
        <v>6.87</v>
      </c>
      <c r="D282">
        <v>6.97</v>
      </c>
      <c r="E282" s="209" t="str">
        <f t="shared" si="12"/>
        <v/>
      </c>
      <c r="F282" s="190">
        <f t="shared" si="13"/>
        <v>6.86</v>
      </c>
      <c r="G282" s="190">
        <f t="shared" si="14"/>
        <v>6.9799999999999995</v>
      </c>
    </row>
    <row r="283" spans="1:7" ht="15.75" x14ac:dyDescent="0.2">
      <c r="A283" s="1">
        <v>40764</v>
      </c>
      <c r="B283">
        <v>34</v>
      </c>
      <c r="C283">
        <v>6.87</v>
      </c>
      <c r="D283">
        <v>6.97</v>
      </c>
      <c r="E283" s="209" t="str">
        <f t="shared" si="12"/>
        <v/>
      </c>
      <c r="F283" s="190">
        <f t="shared" si="13"/>
        <v>6.86</v>
      </c>
      <c r="G283" s="190">
        <f t="shared" si="14"/>
        <v>6.9799999999999995</v>
      </c>
    </row>
    <row r="284" spans="1:7" ht="15.75" x14ac:dyDescent="0.2">
      <c r="A284" s="1">
        <v>40765</v>
      </c>
      <c r="B284">
        <v>34</v>
      </c>
      <c r="C284">
        <v>6.87</v>
      </c>
      <c r="D284">
        <v>6.97</v>
      </c>
      <c r="E284" s="209" t="str">
        <f t="shared" si="12"/>
        <v/>
      </c>
      <c r="F284" s="190">
        <f t="shared" si="13"/>
        <v>6.86</v>
      </c>
      <c r="G284" s="190">
        <f t="shared" si="14"/>
        <v>6.9799999999999995</v>
      </c>
    </row>
    <row r="285" spans="1:7" ht="15.75" x14ac:dyDescent="0.2">
      <c r="A285" s="1">
        <v>40766</v>
      </c>
      <c r="B285">
        <v>34</v>
      </c>
      <c r="C285">
        <v>6.87</v>
      </c>
      <c r="D285">
        <v>6.97</v>
      </c>
      <c r="E285" s="209" t="str">
        <f t="shared" si="12"/>
        <v/>
      </c>
      <c r="F285" s="190">
        <f t="shared" si="13"/>
        <v>6.86</v>
      </c>
      <c r="G285" s="190">
        <f t="shared" si="14"/>
        <v>6.9799999999999995</v>
      </c>
    </row>
    <row r="286" spans="1:7" ht="15.75" x14ac:dyDescent="0.2">
      <c r="A286" s="1">
        <v>40767</v>
      </c>
      <c r="B286">
        <v>34</v>
      </c>
      <c r="C286">
        <v>6.87</v>
      </c>
      <c r="D286">
        <v>6.97</v>
      </c>
      <c r="E286" s="209" t="str">
        <f t="shared" si="12"/>
        <v/>
      </c>
      <c r="F286" s="190">
        <f t="shared" si="13"/>
        <v>6.86</v>
      </c>
      <c r="G286" s="190">
        <f t="shared" si="14"/>
        <v>6.9799999999999995</v>
      </c>
    </row>
    <row r="287" spans="1:7" ht="15.75" x14ac:dyDescent="0.2">
      <c r="A287" s="1">
        <v>40768</v>
      </c>
      <c r="B287">
        <v>34</v>
      </c>
      <c r="C287">
        <v>6.87</v>
      </c>
      <c r="D287">
        <v>6.97</v>
      </c>
      <c r="E287" s="209" t="str">
        <f t="shared" si="12"/>
        <v/>
      </c>
      <c r="F287" s="190">
        <f t="shared" si="13"/>
        <v>6.86</v>
      </c>
      <c r="G287" s="190">
        <f t="shared" si="14"/>
        <v>6.9799999999999995</v>
      </c>
    </row>
    <row r="288" spans="1:7" ht="15.75" x14ac:dyDescent="0.2">
      <c r="A288" s="1">
        <v>40769</v>
      </c>
      <c r="B288">
        <v>34</v>
      </c>
      <c r="C288">
        <v>6.87</v>
      </c>
      <c r="D288">
        <v>6.97</v>
      </c>
      <c r="E288" s="209" t="str">
        <f t="shared" si="12"/>
        <v/>
      </c>
      <c r="F288" s="190">
        <f t="shared" si="13"/>
        <v>6.86</v>
      </c>
      <c r="G288" s="190">
        <f t="shared" si="14"/>
        <v>6.9799999999999995</v>
      </c>
    </row>
    <row r="289" spans="1:7" ht="15.75" x14ac:dyDescent="0.2">
      <c r="A289" s="1">
        <v>40770</v>
      </c>
      <c r="B289">
        <v>34</v>
      </c>
      <c r="C289">
        <v>6.87</v>
      </c>
      <c r="D289">
        <v>6.97</v>
      </c>
      <c r="E289" s="196" t="str">
        <f t="shared" si="12"/>
        <v/>
      </c>
      <c r="F289" s="190">
        <f t="shared" si="13"/>
        <v>6.86</v>
      </c>
      <c r="G289" s="190">
        <f t="shared" si="14"/>
        <v>6.9799999999999995</v>
      </c>
    </row>
    <row r="290" spans="1:7" ht="15.75" x14ac:dyDescent="0.2">
      <c r="A290" s="1">
        <v>40771</v>
      </c>
      <c r="B290">
        <v>34</v>
      </c>
      <c r="C290">
        <v>6.87</v>
      </c>
      <c r="D290">
        <v>6.97</v>
      </c>
      <c r="E290" s="196" t="str">
        <f t="shared" si="12"/>
        <v/>
      </c>
      <c r="F290" s="190">
        <f t="shared" si="13"/>
        <v>6.86</v>
      </c>
      <c r="G290" s="190">
        <f t="shared" si="14"/>
        <v>6.9799999999999995</v>
      </c>
    </row>
    <row r="291" spans="1:7" ht="15.75" x14ac:dyDescent="0.2">
      <c r="A291" s="1">
        <v>40772</v>
      </c>
      <c r="B291">
        <v>34</v>
      </c>
      <c r="C291">
        <v>6.87</v>
      </c>
      <c r="D291">
        <v>6.97</v>
      </c>
      <c r="E291" s="196" t="str">
        <f t="shared" si="12"/>
        <v/>
      </c>
      <c r="F291" s="190">
        <f t="shared" si="13"/>
        <v>6.86</v>
      </c>
      <c r="G291" s="190">
        <f t="shared" si="14"/>
        <v>6.9799999999999995</v>
      </c>
    </row>
    <row r="292" spans="1:7" ht="15.75" x14ac:dyDescent="0.2">
      <c r="A292" s="1">
        <v>40773</v>
      </c>
      <c r="B292">
        <v>34</v>
      </c>
      <c r="C292">
        <v>6.87</v>
      </c>
      <c r="D292">
        <v>6.97</v>
      </c>
      <c r="E292" s="210" t="str">
        <f t="shared" si="12"/>
        <v/>
      </c>
      <c r="F292" s="190">
        <f t="shared" si="13"/>
        <v>6.86</v>
      </c>
      <c r="G292" s="190">
        <f t="shared" si="14"/>
        <v>6.9799999999999995</v>
      </c>
    </row>
    <row r="293" spans="1:7" ht="15.75" x14ac:dyDescent="0.2">
      <c r="A293" s="1">
        <v>40774</v>
      </c>
      <c r="B293">
        <v>34</v>
      </c>
      <c r="C293">
        <v>6.87</v>
      </c>
      <c r="D293">
        <v>6.97</v>
      </c>
      <c r="E293" s="210" t="str">
        <f t="shared" si="12"/>
        <v/>
      </c>
      <c r="F293" s="190">
        <f t="shared" si="13"/>
        <v>6.86</v>
      </c>
      <c r="G293" s="190">
        <f t="shared" si="14"/>
        <v>6.9799999999999995</v>
      </c>
    </row>
    <row r="294" spans="1:7" ht="15.75" x14ac:dyDescent="0.2">
      <c r="A294" s="1">
        <v>40775</v>
      </c>
      <c r="B294">
        <v>34</v>
      </c>
      <c r="C294">
        <v>6.87</v>
      </c>
      <c r="D294">
        <v>6.97</v>
      </c>
      <c r="E294" s="210" t="str">
        <f t="shared" si="12"/>
        <v/>
      </c>
      <c r="F294" s="190">
        <f t="shared" si="13"/>
        <v>6.86</v>
      </c>
      <c r="G294" s="190">
        <f t="shared" si="14"/>
        <v>6.9799999999999995</v>
      </c>
    </row>
    <row r="295" spans="1:7" ht="15.75" x14ac:dyDescent="0.2">
      <c r="A295" s="1">
        <v>40776</v>
      </c>
      <c r="B295">
        <v>34</v>
      </c>
      <c r="C295">
        <v>6.87</v>
      </c>
      <c r="D295">
        <v>6.97</v>
      </c>
      <c r="E295" s="210" t="str">
        <f t="shared" si="12"/>
        <v/>
      </c>
      <c r="F295" s="190">
        <f t="shared" si="13"/>
        <v>6.86</v>
      </c>
      <c r="G295" s="190">
        <f t="shared" si="14"/>
        <v>6.9799999999999995</v>
      </c>
    </row>
    <row r="296" spans="1:7" ht="15.75" x14ac:dyDescent="0.2">
      <c r="A296" s="1">
        <v>40777</v>
      </c>
      <c r="B296">
        <v>34</v>
      </c>
      <c r="C296">
        <v>6.87</v>
      </c>
      <c r="D296">
        <v>6.97</v>
      </c>
      <c r="E296" s="210" t="str">
        <f t="shared" si="12"/>
        <v/>
      </c>
      <c r="F296" s="190">
        <f t="shared" si="13"/>
        <v>6.86</v>
      </c>
      <c r="G296" s="190">
        <f t="shared" si="14"/>
        <v>6.9799999999999995</v>
      </c>
    </row>
    <row r="297" spans="1:7" ht="15.75" x14ac:dyDescent="0.2">
      <c r="A297" s="1">
        <v>40778</v>
      </c>
      <c r="B297">
        <v>34</v>
      </c>
      <c r="C297">
        <v>6.87</v>
      </c>
      <c r="D297">
        <v>6.97</v>
      </c>
      <c r="E297" s="210" t="str">
        <f t="shared" si="12"/>
        <v/>
      </c>
      <c r="F297" s="190">
        <f t="shared" si="13"/>
        <v>6.86</v>
      </c>
      <c r="G297" s="190">
        <f t="shared" si="14"/>
        <v>6.9799999999999995</v>
      </c>
    </row>
    <row r="298" spans="1:7" ht="15.75" x14ac:dyDescent="0.2">
      <c r="A298" s="1">
        <v>40779</v>
      </c>
      <c r="B298">
        <v>34</v>
      </c>
      <c r="C298">
        <v>6.87</v>
      </c>
      <c r="D298">
        <v>6.97</v>
      </c>
      <c r="E298" s="210" t="str">
        <f t="shared" si="12"/>
        <v/>
      </c>
      <c r="F298" s="190">
        <f t="shared" si="13"/>
        <v>6.86</v>
      </c>
      <c r="G298" s="190">
        <f t="shared" si="14"/>
        <v>6.9799999999999995</v>
      </c>
    </row>
    <row r="299" spans="1:7" ht="15.75" x14ac:dyDescent="0.2">
      <c r="A299" s="1">
        <v>40780</v>
      </c>
      <c r="B299">
        <v>34</v>
      </c>
      <c r="C299">
        <v>6.87</v>
      </c>
      <c r="D299">
        <v>6.97</v>
      </c>
      <c r="E299" s="210" t="str">
        <f t="shared" si="12"/>
        <v/>
      </c>
      <c r="F299" s="190">
        <f t="shared" si="13"/>
        <v>6.86</v>
      </c>
      <c r="G299" s="190">
        <f t="shared" si="14"/>
        <v>6.9799999999999995</v>
      </c>
    </row>
    <row r="300" spans="1:7" ht="15.75" x14ac:dyDescent="0.2">
      <c r="A300" s="1">
        <v>40781</v>
      </c>
      <c r="B300">
        <v>34</v>
      </c>
      <c r="C300">
        <v>6.87</v>
      </c>
      <c r="D300">
        <v>6.97</v>
      </c>
      <c r="E300" s="210" t="str">
        <f t="shared" si="12"/>
        <v/>
      </c>
      <c r="F300" s="190">
        <f t="shared" si="13"/>
        <v>6.86</v>
      </c>
      <c r="G300" s="190">
        <f t="shared" si="14"/>
        <v>6.9799999999999995</v>
      </c>
    </row>
    <row r="301" spans="1:7" ht="15.75" x14ac:dyDescent="0.2">
      <c r="A301" s="1">
        <v>40782</v>
      </c>
      <c r="B301">
        <v>34</v>
      </c>
      <c r="C301">
        <v>6.87</v>
      </c>
      <c r="D301">
        <v>6.97</v>
      </c>
      <c r="E301" s="210" t="str">
        <f t="shared" si="12"/>
        <v/>
      </c>
      <c r="F301" s="190">
        <f t="shared" si="13"/>
        <v>6.86</v>
      </c>
      <c r="G301" s="190">
        <f t="shared" si="14"/>
        <v>6.9799999999999995</v>
      </c>
    </row>
    <row r="302" spans="1:7" ht="15.75" x14ac:dyDescent="0.2">
      <c r="A302" s="1">
        <v>40783</v>
      </c>
      <c r="B302">
        <v>34</v>
      </c>
      <c r="C302">
        <v>6.87</v>
      </c>
      <c r="D302">
        <v>6.97</v>
      </c>
      <c r="E302" s="210" t="str">
        <f t="shared" si="12"/>
        <v/>
      </c>
      <c r="F302" s="190">
        <f t="shared" si="13"/>
        <v>6.86</v>
      </c>
      <c r="G302" s="190">
        <f t="shared" si="14"/>
        <v>6.9799999999999995</v>
      </c>
    </row>
    <row r="303" spans="1:7" ht="15.75" x14ac:dyDescent="0.2">
      <c r="A303" s="1">
        <v>40784</v>
      </c>
      <c r="B303">
        <v>34</v>
      </c>
      <c r="C303">
        <v>6.87</v>
      </c>
      <c r="D303">
        <v>6.97</v>
      </c>
      <c r="E303" s="210" t="str">
        <f t="shared" si="12"/>
        <v/>
      </c>
      <c r="F303" s="190">
        <f t="shared" si="13"/>
        <v>6.86</v>
      </c>
      <c r="G303" s="190">
        <f t="shared" si="14"/>
        <v>6.9799999999999995</v>
      </c>
    </row>
    <row r="304" spans="1:7" ht="15.75" x14ac:dyDescent="0.2">
      <c r="A304" s="1">
        <v>40785</v>
      </c>
      <c r="B304">
        <v>34</v>
      </c>
      <c r="C304">
        <v>6.87</v>
      </c>
      <c r="D304">
        <v>6.97</v>
      </c>
      <c r="E304" s="210" t="str">
        <f t="shared" si="12"/>
        <v/>
      </c>
      <c r="F304" s="190">
        <f t="shared" si="13"/>
        <v>6.86</v>
      </c>
      <c r="G304" s="190">
        <f t="shared" si="14"/>
        <v>6.9799999999999995</v>
      </c>
    </row>
    <row r="305" spans="1:7" ht="15.75" x14ac:dyDescent="0.2">
      <c r="A305" s="1">
        <v>40786</v>
      </c>
      <c r="B305">
        <v>34</v>
      </c>
      <c r="C305">
        <v>6.87</v>
      </c>
      <c r="D305">
        <v>6.97</v>
      </c>
      <c r="E305" s="210" t="str">
        <f t="shared" si="12"/>
        <v/>
      </c>
      <c r="F305" s="190">
        <f t="shared" si="13"/>
        <v>6.86</v>
      </c>
      <c r="G305" s="190">
        <f t="shared" si="14"/>
        <v>6.9799999999999995</v>
      </c>
    </row>
    <row r="306" spans="1:7" ht="15.75" x14ac:dyDescent="0.2">
      <c r="A306" s="1">
        <v>40787</v>
      </c>
      <c r="B306">
        <v>34</v>
      </c>
      <c r="C306">
        <v>6.87</v>
      </c>
      <c r="D306">
        <v>6.97</v>
      </c>
      <c r="E306" s="210" t="str">
        <f t="shared" si="12"/>
        <v/>
      </c>
      <c r="F306" s="190">
        <f t="shared" si="13"/>
        <v>6.86</v>
      </c>
      <c r="G306" s="190">
        <f t="shared" si="14"/>
        <v>6.9799999999999995</v>
      </c>
    </row>
    <row r="307" spans="1:7" ht="15.75" x14ac:dyDescent="0.2">
      <c r="A307" s="1">
        <v>40788</v>
      </c>
      <c r="B307">
        <v>34</v>
      </c>
      <c r="C307">
        <v>6.87</v>
      </c>
      <c r="D307">
        <v>6.97</v>
      </c>
      <c r="E307" s="210" t="str">
        <f t="shared" si="12"/>
        <v/>
      </c>
      <c r="F307" s="190">
        <f t="shared" si="13"/>
        <v>6.86</v>
      </c>
      <c r="G307" s="190">
        <f t="shared" si="14"/>
        <v>6.9799999999999995</v>
      </c>
    </row>
    <row r="308" spans="1:7" ht="15.75" x14ac:dyDescent="0.2">
      <c r="A308" s="1">
        <v>40789</v>
      </c>
      <c r="B308">
        <v>34</v>
      </c>
      <c r="C308">
        <v>6.87</v>
      </c>
      <c r="D308">
        <v>6.97</v>
      </c>
      <c r="E308" s="210" t="str">
        <f t="shared" si="12"/>
        <v/>
      </c>
      <c r="F308" s="190">
        <f t="shared" si="13"/>
        <v>6.86</v>
      </c>
      <c r="G308" s="190">
        <f t="shared" si="14"/>
        <v>6.9799999999999995</v>
      </c>
    </row>
    <row r="309" spans="1:7" ht="15.75" x14ac:dyDescent="0.2">
      <c r="A309" s="1">
        <v>40790</v>
      </c>
      <c r="B309">
        <v>34</v>
      </c>
      <c r="C309">
        <v>6.87</v>
      </c>
      <c r="D309">
        <v>6.97</v>
      </c>
      <c r="E309" s="210" t="str">
        <f t="shared" si="12"/>
        <v/>
      </c>
      <c r="F309" s="190">
        <f t="shared" si="13"/>
        <v>6.86</v>
      </c>
      <c r="G309" s="190">
        <f t="shared" si="14"/>
        <v>6.9799999999999995</v>
      </c>
    </row>
    <row r="310" spans="1:7" ht="15.75" x14ac:dyDescent="0.2">
      <c r="A310" s="1">
        <v>40791</v>
      </c>
      <c r="B310">
        <v>34</v>
      </c>
      <c r="C310">
        <v>6.87</v>
      </c>
      <c r="D310">
        <v>6.97</v>
      </c>
      <c r="E310" s="210" t="str">
        <f t="shared" si="12"/>
        <v/>
      </c>
      <c r="F310" s="190">
        <f t="shared" si="13"/>
        <v>6.86</v>
      </c>
      <c r="G310" s="190">
        <f t="shared" si="14"/>
        <v>6.9799999999999995</v>
      </c>
    </row>
    <row r="311" spans="1:7" ht="15.75" x14ac:dyDescent="0.2">
      <c r="A311" s="1">
        <v>40792</v>
      </c>
      <c r="B311">
        <v>34</v>
      </c>
      <c r="C311">
        <v>6.87</v>
      </c>
      <c r="D311">
        <v>6.97</v>
      </c>
      <c r="E311" s="210" t="str">
        <f t="shared" si="12"/>
        <v/>
      </c>
      <c r="F311" s="190">
        <f t="shared" si="13"/>
        <v>6.86</v>
      </c>
      <c r="G311" s="190">
        <f t="shared" si="14"/>
        <v>6.9799999999999995</v>
      </c>
    </row>
    <row r="312" spans="1:7" ht="15.75" x14ac:dyDescent="0.2">
      <c r="A312" s="1">
        <v>40793</v>
      </c>
      <c r="B312">
        <v>34</v>
      </c>
      <c r="C312">
        <v>6.87</v>
      </c>
      <c r="D312">
        <v>6.97</v>
      </c>
      <c r="E312" s="210" t="str">
        <f t="shared" si="12"/>
        <v/>
      </c>
      <c r="F312" s="190">
        <f t="shared" si="13"/>
        <v>6.86</v>
      </c>
      <c r="G312" s="190">
        <f t="shared" si="14"/>
        <v>6.9799999999999995</v>
      </c>
    </row>
    <row r="313" spans="1:7" ht="15.75" x14ac:dyDescent="0.2">
      <c r="A313" s="1">
        <v>40794</v>
      </c>
      <c r="B313">
        <v>34</v>
      </c>
      <c r="C313">
        <v>6.87</v>
      </c>
      <c r="D313">
        <v>6.97</v>
      </c>
      <c r="E313" s="210" t="str">
        <f t="shared" si="12"/>
        <v/>
      </c>
      <c r="F313" s="190">
        <f t="shared" si="13"/>
        <v>6.86</v>
      </c>
      <c r="G313" s="190">
        <f t="shared" si="14"/>
        <v>6.9799999999999995</v>
      </c>
    </row>
    <row r="314" spans="1:7" ht="15.75" x14ac:dyDescent="0.2">
      <c r="A314" s="1">
        <v>40795</v>
      </c>
      <c r="B314">
        <v>34</v>
      </c>
      <c r="C314">
        <v>6.87</v>
      </c>
      <c r="D314">
        <v>6.97</v>
      </c>
      <c r="E314" s="210" t="str">
        <f t="shared" si="12"/>
        <v/>
      </c>
      <c r="F314" s="190">
        <f t="shared" si="13"/>
        <v>6.86</v>
      </c>
      <c r="G314" s="190">
        <f t="shared" si="14"/>
        <v>6.9799999999999995</v>
      </c>
    </row>
    <row r="315" spans="1:7" ht="15.75" x14ac:dyDescent="0.2">
      <c r="A315" s="1">
        <v>40796</v>
      </c>
      <c r="B315">
        <v>34</v>
      </c>
      <c r="C315">
        <v>6.87</v>
      </c>
      <c r="D315">
        <v>6.97</v>
      </c>
      <c r="E315" s="210" t="str">
        <f t="shared" si="12"/>
        <v/>
      </c>
      <c r="F315" s="190">
        <f t="shared" si="13"/>
        <v>6.86</v>
      </c>
      <c r="G315" s="190">
        <f t="shared" si="14"/>
        <v>6.9799999999999995</v>
      </c>
    </row>
    <row r="316" spans="1:7" ht="15.75" x14ac:dyDescent="0.2">
      <c r="A316" s="1">
        <v>40797</v>
      </c>
      <c r="B316">
        <v>34</v>
      </c>
      <c r="C316">
        <v>6.87</v>
      </c>
      <c r="D316">
        <v>6.97</v>
      </c>
      <c r="E316" s="210" t="str">
        <f t="shared" si="12"/>
        <v/>
      </c>
      <c r="F316" s="190">
        <f t="shared" si="13"/>
        <v>6.86</v>
      </c>
      <c r="G316" s="190">
        <f t="shared" si="14"/>
        <v>6.9799999999999995</v>
      </c>
    </row>
    <row r="317" spans="1:7" ht="15.75" x14ac:dyDescent="0.2">
      <c r="A317" s="1">
        <v>40798</v>
      </c>
      <c r="B317">
        <v>34</v>
      </c>
      <c r="C317">
        <v>6.87</v>
      </c>
      <c r="D317">
        <v>6.97</v>
      </c>
      <c r="E317" s="210" t="str">
        <f t="shared" si="12"/>
        <v/>
      </c>
      <c r="F317" s="190">
        <f t="shared" si="13"/>
        <v>6.86</v>
      </c>
      <c r="G317" s="190">
        <f t="shared" si="14"/>
        <v>6.9799999999999995</v>
      </c>
    </row>
    <row r="318" spans="1:7" ht="15.75" x14ac:dyDescent="0.2">
      <c r="A318" s="1">
        <v>40799</v>
      </c>
      <c r="B318">
        <v>34</v>
      </c>
      <c r="C318">
        <v>6.87</v>
      </c>
      <c r="D318">
        <v>6.97</v>
      </c>
      <c r="E318" s="210" t="str">
        <f t="shared" si="12"/>
        <v/>
      </c>
      <c r="F318" s="190">
        <f t="shared" si="13"/>
        <v>6.86</v>
      </c>
      <c r="G318" s="190">
        <f t="shared" si="14"/>
        <v>6.9799999999999995</v>
      </c>
    </row>
    <row r="319" spans="1:7" ht="15.75" x14ac:dyDescent="0.2">
      <c r="A319" s="1">
        <v>40800</v>
      </c>
      <c r="B319">
        <v>34</v>
      </c>
      <c r="C319">
        <v>6.87</v>
      </c>
      <c r="D319">
        <v>6.97</v>
      </c>
      <c r="E319" s="210" t="str">
        <f t="shared" si="12"/>
        <v/>
      </c>
      <c r="F319" s="190">
        <f t="shared" si="13"/>
        <v>6.86</v>
      </c>
      <c r="G319" s="190">
        <f t="shared" si="14"/>
        <v>6.9799999999999995</v>
      </c>
    </row>
    <row r="320" spans="1:7" ht="15.75" x14ac:dyDescent="0.2">
      <c r="A320" s="1">
        <v>40801</v>
      </c>
      <c r="B320">
        <v>34</v>
      </c>
      <c r="C320">
        <v>6.87</v>
      </c>
      <c r="D320">
        <v>6.97</v>
      </c>
      <c r="E320" s="210" t="str">
        <f t="shared" si="12"/>
        <v/>
      </c>
      <c r="F320" s="190">
        <f t="shared" si="13"/>
        <v>6.86</v>
      </c>
      <c r="G320" s="190">
        <f t="shared" si="14"/>
        <v>6.9799999999999995</v>
      </c>
    </row>
    <row r="321" spans="1:7" ht="15.75" x14ac:dyDescent="0.2">
      <c r="A321" s="1">
        <v>40802</v>
      </c>
      <c r="B321">
        <v>34</v>
      </c>
      <c r="C321">
        <v>6.87</v>
      </c>
      <c r="D321">
        <v>6.97</v>
      </c>
      <c r="E321" s="210" t="str">
        <f t="shared" si="12"/>
        <v/>
      </c>
      <c r="F321" s="190">
        <f t="shared" si="13"/>
        <v>6.86</v>
      </c>
      <c r="G321" s="190">
        <f t="shared" si="14"/>
        <v>6.9799999999999995</v>
      </c>
    </row>
    <row r="322" spans="1:7" ht="15.75" x14ac:dyDescent="0.2">
      <c r="A322" s="1">
        <v>40803</v>
      </c>
      <c r="B322">
        <v>34</v>
      </c>
      <c r="C322">
        <v>6.87</v>
      </c>
      <c r="D322">
        <v>6.97</v>
      </c>
      <c r="E322" s="210" t="str">
        <f t="shared" ref="E322:E385" si="15">IF(C321=C322,"",1)</f>
        <v/>
      </c>
      <c r="F322" s="190">
        <f t="shared" ref="F322:F385" si="16">+C322-0.01</f>
        <v>6.86</v>
      </c>
      <c r="G322" s="190">
        <f t="shared" ref="G322:G385" si="17">D322+0.01</f>
        <v>6.9799999999999995</v>
      </c>
    </row>
    <row r="323" spans="1:7" ht="15.75" x14ac:dyDescent="0.2">
      <c r="A323" s="1">
        <v>40804</v>
      </c>
      <c r="B323">
        <v>34</v>
      </c>
      <c r="C323">
        <v>6.87</v>
      </c>
      <c r="D323">
        <v>6.97</v>
      </c>
      <c r="E323" s="210" t="str">
        <f t="shared" si="15"/>
        <v/>
      </c>
      <c r="F323" s="190">
        <f t="shared" si="16"/>
        <v>6.86</v>
      </c>
      <c r="G323" s="190">
        <f t="shared" si="17"/>
        <v>6.9799999999999995</v>
      </c>
    </row>
    <row r="324" spans="1:7" ht="15.75" x14ac:dyDescent="0.2">
      <c r="A324" s="1">
        <v>40805</v>
      </c>
      <c r="B324">
        <v>34</v>
      </c>
      <c r="C324">
        <v>6.87</v>
      </c>
      <c r="D324">
        <v>6.97</v>
      </c>
      <c r="E324" s="210" t="str">
        <f t="shared" si="15"/>
        <v/>
      </c>
      <c r="F324" s="190">
        <f t="shared" si="16"/>
        <v>6.86</v>
      </c>
      <c r="G324" s="190">
        <f t="shared" si="17"/>
        <v>6.9799999999999995</v>
      </c>
    </row>
    <row r="325" spans="1:7" ht="15.75" x14ac:dyDescent="0.2">
      <c r="A325" s="1">
        <v>40806</v>
      </c>
      <c r="B325">
        <v>34</v>
      </c>
      <c r="C325">
        <v>6.87</v>
      </c>
      <c r="D325">
        <v>6.97</v>
      </c>
      <c r="E325" s="210" t="str">
        <f t="shared" si="15"/>
        <v/>
      </c>
      <c r="F325" s="190">
        <f t="shared" si="16"/>
        <v>6.86</v>
      </c>
      <c r="G325" s="190">
        <f t="shared" si="17"/>
        <v>6.9799999999999995</v>
      </c>
    </row>
    <row r="326" spans="1:7" ht="15.75" x14ac:dyDescent="0.2">
      <c r="A326" s="1">
        <v>40807</v>
      </c>
      <c r="B326">
        <v>34</v>
      </c>
      <c r="C326">
        <v>6.87</v>
      </c>
      <c r="D326">
        <v>6.97</v>
      </c>
      <c r="E326" s="210" t="str">
        <f t="shared" si="15"/>
        <v/>
      </c>
      <c r="F326" s="190">
        <f t="shared" si="16"/>
        <v>6.86</v>
      </c>
      <c r="G326" s="190">
        <f t="shared" si="17"/>
        <v>6.9799999999999995</v>
      </c>
    </row>
    <row r="327" spans="1:7" ht="15.75" x14ac:dyDescent="0.2">
      <c r="A327" s="1">
        <v>40808</v>
      </c>
      <c r="B327">
        <v>34</v>
      </c>
      <c r="C327">
        <v>6.87</v>
      </c>
      <c r="D327">
        <v>6.97</v>
      </c>
      <c r="E327" s="210" t="str">
        <f t="shared" si="15"/>
        <v/>
      </c>
      <c r="F327" s="190">
        <f t="shared" si="16"/>
        <v>6.86</v>
      </c>
      <c r="G327" s="190">
        <f t="shared" si="17"/>
        <v>6.9799999999999995</v>
      </c>
    </row>
    <row r="328" spans="1:7" ht="15.75" x14ac:dyDescent="0.2">
      <c r="A328" s="1">
        <v>40809</v>
      </c>
      <c r="B328">
        <v>34</v>
      </c>
      <c r="C328">
        <v>6.87</v>
      </c>
      <c r="D328">
        <v>6.97</v>
      </c>
      <c r="E328" s="210" t="str">
        <f t="shared" si="15"/>
        <v/>
      </c>
      <c r="F328" s="190">
        <f t="shared" si="16"/>
        <v>6.86</v>
      </c>
      <c r="G328" s="190">
        <f t="shared" si="17"/>
        <v>6.9799999999999995</v>
      </c>
    </row>
    <row r="329" spans="1:7" ht="15.75" x14ac:dyDescent="0.2">
      <c r="A329" s="1">
        <v>40810</v>
      </c>
      <c r="B329">
        <v>34</v>
      </c>
      <c r="C329">
        <v>6.87</v>
      </c>
      <c r="D329">
        <v>6.97</v>
      </c>
      <c r="E329" s="210" t="str">
        <f t="shared" si="15"/>
        <v/>
      </c>
      <c r="F329" s="190">
        <f t="shared" si="16"/>
        <v>6.86</v>
      </c>
      <c r="G329" s="190">
        <f t="shared" si="17"/>
        <v>6.9799999999999995</v>
      </c>
    </row>
    <row r="330" spans="1:7" ht="15.75" x14ac:dyDescent="0.2">
      <c r="A330" s="1">
        <v>40811</v>
      </c>
      <c r="B330">
        <v>34</v>
      </c>
      <c r="C330">
        <v>6.87</v>
      </c>
      <c r="D330">
        <v>6.97</v>
      </c>
      <c r="E330" s="210" t="str">
        <f t="shared" si="15"/>
        <v/>
      </c>
      <c r="F330" s="190">
        <f t="shared" si="16"/>
        <v>6.86</v>
      </c>
      <c r="G330" s="190">
        <f t="shared" si="17"/>
        <v>6.9799999999999995</v>
      </c>
    </row>
    <row r="331" spans="1:7" ht="15.75" x14ac:dyDescent="0.2">
      <c r="A331" s="1">
        <v>40812</v>
      </c>
      <c r="B331">
        <v>34</v>
      </c>
      <c r="C331">
        <v>6.87</v>
      </c>
      <c r="D331">
        <v>6.97</v>
      </c>
      <c r="E331" s="210" t="str">
        <f t="shared" si="15"/>
        <v/>
      </c>
      <c r="F331" s="190">
        <f t="shared" si="16"/>
        <v>6.86</v>
      </c>
      <c r="G331" s="190">
        <f t="shared" si="17"/>
        <v>6.9799999999999995</v>
      </c>
    </row>
    <row r="332" spans="1:7" ht="15.75" x14ac:dyDescent="0.2">
      <c r="A332" s="1">
        <v>40813</v>
      </c>
      <c r="B332">
        <v>34</v>
      </c>
      <c r="C332">
        <v>6.87</v>
      </c>
      <c r="D332">
        <v>6.97</v>
      </c>
      <c r="E332" s="210" t="str">
        <f t="shared" si="15"/>
        <v/>
      </c>
      <c r="F332" s="190">
        <f t="shared" si="16"/>
        <v>6.86</v>
      </c>
      <c r="G332" s="190">
        <f t="shared" si="17"/>
        <v>6.9799999999999995</v>
      </c>
    </row>
    <row r="333" spans="1:7" ht="15.75" x14ac:dyDescent="0.2">
      <c r="A333" s="1">
        <v>40814</v>
      </c>
      <c r="B333">
        <v>34</v>
      </c>
      <c r="C333">
        <v>6.87</v>
      </c>
      <c r="D333">
        <v>6.97</v>
      </c>
      <c r="E333" s="210" t="str">
        <f t="shared" si="15"/>
        <v/>
      </c>
      <c r="F333" s="190">
        <f t="shared" si="16"/>
        <v>6.86</v>
      </c>
      <c r="G333" s="190">
        <f t="shared" si="17"/>
        <v>6.9799999999999995</v>
      </c>
    </row>
    <row r="334" spans="1:7" ht="15.75" x14ac:dyDescent="0.2">
      <c r="A334" s="1">
        <v>40815</v>
      </c>
      <c r="B334">
        <v>34</v>
      </c>
      <c r="C334">
        <v>6.87</v>
      </c>
      <c r="D334">
        <v>6.97</v>
      </c>
      <c r="E334" s="210" t="str">
        <f t="shared" si="15"/>
        <v/>
      </c>
      <c r="F334" s="190">
        <f t="shared" si="16"/>
        <v>6.86</v>
      </c>
      <c r="G334" s="190">
        <f t="shared" si="17"/>
        <v>6.9799999999999995</v>
      </c>
    </row>
    <row r="335" spans="1:7" ht="15.75" x14ac:dyDescent="0.2">
      <c r="A335" s="1">
        <v>40816</v>
      </c>
      <c r="B335">
        <v>34</v>
      </c>
      <c r="C335">
        <v>6.87</v>
      </c>
      <c r="D335">
        <v>6.97</v>
      </c>
      <c r="E335" s="210" t="str">
        <f t="shared" si="15"/>
        <v/>
      </c>
      <c r="F335" s="190">
        <f t="shared" si="16"/>
        <v>6.86</v>
      </c>
      <c r="G335" s="190">
        <f t="shared" si="17"/>
        <v>6.9799999999999995</v>
      </c>
    </row>
    <row r="336" spans="1:7" ht="15.75" x14ac:dyDescent="0.2">
      <c r="A336" s="1">
        <v>40817</v>
      </c>
      <c r="B336">
        <v>34</v>
      </c>
      <c r="C336">
        <v>6.87</v>
      </c>
      <c r="D336">
        <v>6.97</v>
      </c>
      <c r="E336" s="210" t="str">
        <f t="shared" si="15"/>
        <v/>
      </c>
      <c r="F336" s="190">
        <f t="shared" si="16"/>
        <v>6.86</v>
      </c>
      <c r="G336" s="190">
        <f t="shared" si="17"/>
        <v>6.9799999999999995</v>
      </c>
    </row>
    <row r="337" spans="1:7" ht="15.75" x14ac:dyDescent="0.2">
      <c r="A337" s="1">
        <v>40818</v>
      </c>
      <c r="B337">
        <v>34</v>
      </c>
      <c r="C337">
        <v>6.87</v>
      </c>
      <c r="D337">
        <v>6.97</v>
      </c>
      <c r="E337" s="210" t="str">
        <f t="shared" si="15"/>
        <v/>
      </c>
      <c r="F337" s="190">
        <f t="shared" si="16"/>
        <v>6.86</v>
      </c>
      <c r="G337" s="190">
        <f t="shared" si="17"/>
        <v>6.9799999999999995</v>
      </c>
    </row>
    <row r="338" spans="1:7" ht="15.75" x14ac:dyDescent="0.2">
      <c r="A338" s="1">
        <v>40819</v>
      </c>
      <c r="B338">
        <v>34</v>
      </c>
      <c r="C338">
        <v>6.87</v>
      </c>
      <c r="D338">
        <v>6.97</v>
      </c>
      <c r="E338" s="210" t="str">
        <f t="shared" si="15"/>
        <v/>
      </c>
      <c r="F338" s="190">
        <f t="shared" si="16"/>
        <v>6.86</v>
      </c>
      <c r="G338" s="190">
        <f t="shared" si="17"/>
        <v>6.9799999999999995</v>
      </c>
    </row>
    <row r="339" spans="1:7" ht="15.75" x14ac:dyDescent="0.2">
      <c r="A339" s="1">
        <v>40820</v>
      </c>
      <c r="B339">
        <v>34</v>
      </c>
      <c r="C339">
        <v>6.87</v>
      </c>
      <c r="D339">
        <v>6.97</v>
      </c>
      <c r="E339" s="210" t="str">
        <f t="shared" si="15"/>
        <v/>
      </c>
      <c r="F339" s="190">
        <f t="shared" si="16"/>
        <v>6.86</v>
      </c>
      <c r="G339" s="190">
        <f t="shared" si="17"/>
        <v>6.9799999999999995</v>
      </c>
    </row>
    <row r="340" spans="1:7" ht="15.75" x14ac:dyDescent="0.2">
      <c r="A340" s="1">
        <v>40821</v>
      </c>
      <c r="B340">
        <v>34</v>
      </c>
      <c r="C340">
        <v>6.87</v>
      </c>
      <c r="D340">
        <v>6.97</v>
      </c>
      <c r="E340" s="210" t="str">
        <f t="shared" si="15"/>
        <v/>
      </c>
      <c r="F340" s="190">
        <f t="shared" si="16"/>
        <v>6.86</v>
      </c>
      <c r="G340" s="190">
        <f t="shared" si="17"/>
        <v>6.9799999999999995</v>
      </c>
    </row>
    <row r="341" spans="1:7" ht="15.75" x14ac:dyDescent="0.2">
      <c r="A341" s="1">
        <v>40822</v>
      </c>
      <c r="B341">
        <v>34</v>
      </c>
      <c r="C341">
        <v>6.87</v>
      </c>
      <c r="D341">
        <v>6.97</v>
      </c>
      <c r="E341" s="210" t="str">
        <f t="shared" si="15"/>
        <v/>
      </c>
      <c r="F341" s="190">
        <f t="shared" si="16"/>
        <v>6.86</v>
      </c>
      <c r="G341" s="190">
        <f t="shared" si="17"/>
        <v>6.9799999999999995</v>
      </c>
    </row>
    <row r="342" spans="1:7" ht="15.75" x14ac:dyDescent="0.2">
      <c r="A342" s="1">
        <v>40823</v>
      </c>
      <c r="B342">
        <v>34</v>
      </c>
      <c r="C342">
        <v>6.87</v>
      </c>
      <c r="D342">
        <v>6.97</v>
      </c>
      <c r="E342" s="211" t="str">
        <f t="shared" si="15"/>
        <v/>
      </c>
      <c r="F342" s="190">
        <f t="shared" si="16"/>
        <v>6.86</v>
      </c>
      <c r="G342" s="190">
        <f t="shared" si="17"/>
        <v>6.9799999999999995</v>
      </c>
    </row>
    <row r="343" spans="1:7" ht="15.75" x14ac:dyDescent="0.2">
      <c r="A343" s="1">
        <v>40824</v>
      </c>
      <c r="B343">
        <v>34</v>
      </c>
      <c r="C343">
        <v>6.87</v>
      </c>
      <c r="D343">
        <v>6.97</v>
      </c>
      <c r="E343" s="211" t="str">
        <f t="shared" si="15"/>
        <v/>
      </c>
      <c r="F343" s="190">
        <f t="shared" si="16"/>
        <v>6.86</v>
      </c>
      <c r="G343" s="190">
        <f t="shared" si="17"/>
        <v>6.9799999999999995</v>
      </c>
    </row>
    <row r="344" spans="1:7" ht="15.75" x14ac:dyDescent="0.2">
      <c r="A344" s="1">
        <v>40825</v>
      </c>
      <c r="B344">
        <v>34</v>
      </c>
      <c r="C344">
        <v>6.87</v>
      </c>
      <c r="D344">
        <v>6.97</v>
      </c>
      <c r="E344" s="211" t="str">
        <f t="shared" si="15"/>
        <v/>
      </c>
      <c r="F344" s="190">
        <f t="shared" si="16"/>
        <v>6.86</v>
      </c>
      <c r="G344" s="190">
        <f t="shared" si="17"/>
        <v>6.9799999999999995</v>
      </c>
    </row>
    <row r="345" spans="1:7" ht="15.75" x14ac:dyDescent="0.2">
      <c r="A345" s="1">
        <v>40826</v>
      </c>
      <c r="B345">
        <v>34</v>
      </c>
      <c r="C345">
        <v>6.87</v>
      </c>
      <c r="D345">
        <v>6.97</v>
      </c>
      <c r="E345" s="211" t="str">
        <f t="shared" si="15"/>
        <v/>
      </c>
      <c r="F345" s="190">
        <f t="shared" si="16"/>
        <v>6.86</v>
      </c>
      <c r="G345" s="190">
        <f t="shared" si="17"/>
        <v>6.9799999999999995</v>
      </c>
    </row>
    <row r="346" spans="1:7" ht="15.75" x14ac:dyDescent="0.2">
      <c r="A346" s="1">
        <v>40827</v>
      </c>
      <c r="B346">
        <v>34</v>
      </c>
      <c r="C346">
        <v>6.87</v>
      </c>
      <c r="D346">
        <v>6.97</v>
      </c>
      <c r="E346" s="211" t="str">
        <f t="shared" si="15"/>
        <v/>
      </c>
      <c r="F346" s="190">
        <f t="shared" si="16"/>
        <v>6.86</v>
      </c>
      <c r="G346" s="190">
        <f t="shared" si="17"/>
        <v>6.9799999999999995</v>
      </c>
    </row>
    <row r="347" spans="1:7" ht="15.75" x14ac:dyDescent="0.2">
      <c r="A347" s="1">
        <v>40828</v>
      </c>
      <c r="B347">
        <v>34</v>
      </c>
      <c r="C347">
        <v>6.87</v>
      </c>
      <c r="D347">
        <v>6.97</v>
      </c>
      <c r="E347" s="211" t="str">
        <f t="shared" si="15"/>
        <v/>
      </c>
      <c r="F347" s="190">
        <f t="shared" si="16"/>
        <v>6.86</v>
      </c>
      <c r="G347" s="190">
        <f t="shared" si="17"/>
        <v>6.9799999999999995</v>
      </c>
    </row>
    <row r="348" spans="1:7" ht="15.75" x14ac:dyDescent="0.2">
      <c r="A348" s="1">
        <v>40829</v>
      </c>
      <c r="B348">
        <v>34</v>
      </c>
      <c r="C348">
        <v>6.87</v>
      </c>
      <c r="D348">
        <v>6.97</v>
      </c>
      <c r="E348" s="211" t="str">
        <f t="shared" si="15"/>
        <v/>
      </c>
      <c r="F348" s="190">
        <f t="shared" si="16"/>
        <v>6.86</v>
      </c>
      <c r="G348" s="190">
        <f t="shared" si="17"/>
        <v>6.9799999999999995</v>
      </c>
    </row>
    <row r="349" spans="1:7" ht="15.75" x14ac:dyDescent="0.2">
      <c r="A349" s="1">
        <v>40830</v>
      </c>
      <c r="B349">
        <v>34</v>
      </c>
      <c r="C349">
        <v>6.87</v>
      </c>
      <c r="D349">
        <v>6.97</v>
      </c>
      <c r="E349" s="211" t="str">
        <f t="shared" si="15"/>
        <v/>
      </c>
      <c r="F349" s="190">
        <f t="shared" si="16"/>
        <v>6.86</v>
      </c>
      <c r="G349" s="190">
        <f t="shared" si="17"/>
        <v>6.9799999999999995</v>
      </c>
    </row>
    <row r="350" spans="1:7" ht="15.75" x14ac:dyDescent="0.2">
      <c r="A350" s="1">
        <v>40831</v>
      </c>
      <c r="B350">
        <v>34</v>
      </c>
      <c r="C350">
        <v>6.87</v>
      </c>
      <c r="D350">
        <v>6.97</v>
      </c>
      <c r="E350" s="211" t="str">
        <f t="shared" si="15"/>
        <v/>
      </c>
      <c r="F350" s="190">
        <f t="shared" si="16"/>
        <v>6.86</v>
      </c>
      <c r="G350" s="190">
        <f t="shared" si="17"/>
        <v>6.9799999999999995</v>
      </c>
    </row>
    <row r="351" spans="1:7" ht="15.75" x14ac:dyDescent="0.2">
      <c r="A351" s="1">
        <v>40832</v>
      </c>
      <c r="B351">
        <v>34</v>
      </c>
      <c r="C351">
        <v>6.87</v>
      </c>
      <c r="D351">
        <v>6.97</v>
      </c>
      <c r="E351" s="211" t="str">
        <f t="shared" si="15"/>
        <v/>
      </c>
      <c r="F351" s="190">
        <f t="shared" si="16"/>
        <v>6.86</v>
      </c>
      <c r="G351" s="190">
        <f t="shared" si="17"/>
        <v>6.9799999999999995</v>
      </c>
    </row>
    <row r="352" spans="1:7" ht="15.75" x14ac:dyDescent="0.2">
      <c r="A352" s="1">
        <v>40833</v>
      </c>
      <c r="B352">
        <v>34</v>
      </c>
      <c r="C352">
        <v>6.87</v>
      </c>
      <c r="D352">
        <v>6.97</v>
      </c>
      <c r="E352" s="211" t="str">
        <f t="shared" si="15"/>
        <v/>
      </c>
      <c r="F352" s="190">
        <f t="shared" si="16"/>
        <v>6.86</v>
      </c>
      <c r="G352" s="190">
        <f t="shared" si="17"/>
        <v>6.9799999999999995</v>
      </c>
    </row>
    <row r="353" spans="1:7" ht="15.75" x14ac:dyDescent="0.2">
      <c r="A353" s="1">
        <v>40834</v>
      </c>
      <c r="B353">
        <v>34</v>
      </c>
      <c r="C353">
        <v>6.87</v>
      </c>
      <c r="D353">
        <v>6.97</v>
      </c>
      <c r="E353" s="211" t="str">
        <f t="shared" si="15"/>
        <v/>
      </c>
      <c r="F353" s="190">
        <f t="shared" si="16"/>
        <v>6.86</v>
      </c>
      <c r="G353" s="190">
        <f t="shared" si="17"/>
        <v>6.9799999999999995</v>
      </c>
    </row>
    <row r="354" spans="1:7" ht="15.75" x14ac:dyDescent="0.2">
      <c r="A354" s="1">
        <v>40835</v>
      </c>
      <c r="B354">
        <v>34</v>
      </c>
      <c r="C354">
        <v>6.87</v>
      </c>
      <c r="D354">
        <v>6.97</v>
      </c>
      <c r="E354" s="211" t="str">
        <f t="shared" si="15"/>
        <v/>
      </c>
      <c r="F354" s="190">
        <f t="shared" si="16"/>
        <v>6.86</v>
      </c>
      <c r="G354" s="190">
        <f t="shared" si="17"/>
        <v>6.9799999999999995</v>
      </c>
    </row>
    <row r="355" spans="1:7" ht="15.75" x14ac:dyDescent="0.2">
      <c r="A355" s="1">
        <v>40836</v>
      </c>
      <c r="B355">
        <v>34</v>
      </c>
      <c r="C355">
        <v>6.87</v>
      </c>
      <c r="D355">
        <v>6.97</v>
      </c>
      <c r="E355" s="211" t="str">
        <f t="shared" si="15"/>
        <v/>
      </c>
      <c r="F355" s="190">
        <f t="shared" si="16"/>
        <v>6.86</v>
      </c>
      <c r="G355" s="190">
        <f t="shared" si="17"/>
        <v>6.9799999999999995</v>
      </c>
    </row>
    <row r="356" spans="1:7" ht="15.75" x14ac:dyDescent="0.2">
      <c r="A356" s="1">
        <v>40837</v>
      </c>
      <c r="B356">
        <v>34</v>
      </c>
      <c r="C356">
        <v>6.87</v>
      </c>
      <c r="D356">
        <v>6.97</v>
      </c>
      <c r="E356" s="211" t="str">
        <f t="shared" si="15"/>
        <v/>
      </c>
      <c r="F356" s="190">
        <f t="shared" si="16"/>
        <v>6.86</v>
      </c>
      <c r="G356" s="190">
        <f t="shared" si="17"/>
        <v>6.9799999999999995</v>
      </c>
    </row>
    <row r="357" spans="1:7" ht="15.75" x14ac:dyDescent="0.2">
      <c r="A357" s="1">
        <v>40838</v>
      </c>
      <c r="B357">
        <v>34</v>
      </c>
      <c r="C357">
        <v>6.87</v>
      </c>
      <c r="D357">
        <v>6.97</v>
      </c>
      <c r="E357" s="211" t="str">
        <f t="shared" si="15"/>
        <v/>
      </c>
      <c r="F357" s="190">
        <f t="shared" si="16"/>
        <v>6.86</v>
      </c>
      <c r="G357" s="190">
        <f t="shared" si="17"/>
        <v>6.9799999999999995</v>
      </c>
    </row>
    <row r="358" spans="1:7" ht="15.75" x14ac:dyDescent="0.2">
      <c r="A358" s="1">
        <v>40839</v>
      </c>
      <c r="B358">
        <v>34</v>
      </c>
      <c r="C358">
        <v>6.87</v>
      </c>
      <c r="D358">
        <v>6.97</v>
      </c>
      <c r="E358" s="211" t="str">
        <f t="shared" si="15"/>
        <v/>
      </c>
      <c r="F358" s="190">
        <f t="shared" si="16"/>
        <v>6.86</v>
      </c>
      <c r="G358" s="190">
        <f t="shared" si="17"/>
        <v>6.9799999999999995</v>
      </c>
    </row>
    <row r="359" spans="1:7" ht="15.75" x14ac:dyDescent="0.2">
      <c r="A359" s="1">
        <v>40840</v>
      </c>
      <c r="B359">
        <v>34</v>
      </c>
      <c r="C359">
        <v>6.87</v>
      </c>
      <c r="D359">
        <v>6.97</v>
      </c>
      <c r="E359" s="211" t="str">
        <f t="shared" si="15"/>
        <v/>
      </c>
      <c r="F359" s="190">
        <f t="shared" si="16"/>
        <v>6.86</v>
      </c>
      <c r="G359" s="190">
        <f t="shared" si="17"/>
        <v>6.9799999999999995</v>
      </c>
    </row>
    <row r="360" spans="1:7" ht="15.75" x14ac:dyDescent="0.2">
      <c r="A360" s="1">
        <v>40841</v>
      </c>
      <c r="B360">
        <v>34</v>
      </c>
      <c r="C360">
        <v>6.87</v>
      </c>
      <c r="D360">
        <v>6.97</v>
      </c>
      <c r="E360" s="211" t="str">
        <f t="shared" si="15"/>
        <v/>
      </c>
      <c r="F360" s="190">
        <f t="shared" si="16"/>
        <v>6.86</v>
      </c>
      <c r="G360" s="190">
        <f t="shared" si="17"/>
        <v>6.9799999999999995</v>
      </c>
    </row>
    <row r="361" spans="1:7" ht="15.75" x14ac:dyDescent="0.2">
      <c r="A361" s="1">
        <v>40842</v>
      </c>
      <c r="B361">
        <v>34</v>
      </c>
      <c r="C361">
        <v>6.87</v>
      </c>
      <c r="D361">
        <v>6.97</v>
      </c>
      <c r="E361" s="211" t="str">
        <f t="shared" si="15"/>
        <v/>
      </c>
      <c r="F361" s="190">
        <f t="shared" si="16"/>
        <v>6.86</v>
      </c>
      <c r="G361" s="190">
        <f t="shared" si="17"/>
        <v>6.9799999999999995</v>
      </c>
    </row>
    <row r="362" spans="1:7" ht="15.75" x14ac:dyDescent="0.2">
      <c r="A362" s="1">
        <v>40843</v>
      </c>
      <c r="B362">
        <v>34</v>
      </c>
      <c r="C362">
        <v>6.87</v>
      </c>
      <c r="D362">
        <v>6.97</v>
      </c>
      <c r="E362" s="211" t="str">
        <f t="shared" si="15"/>
        <v/>
      </c>
      <c r="F362" s="190">
        <f t="shared" si="16"/>
        <v>6.86</v>
      </c>
      <c r="G362" s="190">
        <f t="shared" si="17"/>
        <v>6.9799999999999995</v>
      </c>
    </row>
    <row r="363" spans="1:7" ht="15.75" x14ac:dyDescent="0.2">
      <c r="A363" s="1">
        <v>40844</v>
      </c>
      <c r="B363">
        <v>34</v>
      </c>
      <c r="C363">
        <v>6.87</v>
      </c>
      <c r="D363">
        <v>6.97</v>
      </c>
      <c r="E363" s="211" t="str">
        <f t="shared" si="15"/>
        <v/>
      </c>
      <c r="F363" s="190">
        <f t="shared" si="16"/>
        <v>6.86</v>
      </c>
      <c r="G363" s="190">
        <f t="shared" si="17"/>
        <v>6.9799999999999995</v>
      </c>
    </row>
    <row r="364" spans="1:7" ht="15.75" x14ac:dyDescent="0.2">
      <c r="A364" s="1">
        <v>40845</v>
      </c>
      <c r="B364">
        <v>34</v>
      </c>
      <c r="C364">
        <v>6.87</v>
      </c>
      <c r="D364">
        <v>6.97</v>
      </c>
      <c r="E364" s="211" t="str">
        <f t="shared" si="15"/>
        <v/>
      </c>
      <c r="F364" s="190">
        <f t="shared" si="16"/>
        <v>6.86</v>
      </c>
      <c r="G364" s="190">
        <f t="shared" si="17"/>
        <v>6.9799999999999995</v>
      </c>
    </row>
    <row r="365" spans="1:7" ht="15.75" x14ac:dyDescent="0.2">
      <c r="A365" s="1">
        <v>40846</v>
      </c>
      <c r="B365">
        <v>34</v>
      </c>
      <c r="C365">
        <v>6.87</v>
      </c>
      <c r="D365">
        <v>6.97</v>
      </c>
      <c r="E365" s="211" t="str">
        <f t="shared" si="15"/>
        <v/>
      </c>
      <c r="F365" s="190">
        <f t="shared" si="16"/>
        <v>6.86</v>
      </c>
      <c r="G365" s="190">
        <f t="shared" si="17"/>
        <v>6.9799999999999995</v>
      </c>
    </row>
    <row r="366" spans="1:7" ht="15.75" x14ac:dyDescent="0.2">
      <c r="A366" s="1">
        <v>40847</v>
      </c>
      <c r="B366">
        <v>34</v>
      </c>
      <c r="C366">
        <v>6.87</v>
      </c>
      <c r="D366">
        <v>6.97</v>
      </c>
      <c r="E366" s="211" t="str">
        <f t="shared" si="15"/>
        <v/>
      </c>
      <c r="F366" s="190">
        <f t="shared" si="16"/>
        <v>6.86</v>
      </c>
      <c r="G366" s="190">
        <f t="shared" si="17"/>
        <v>6.9799999999999995</v>
      </c>
    </row>
    <row r="367" spans="1:7" ht="15.75" x14ac:dyDescent="0.2">
      <c r="A367" s="1">
        <v>40848</v>
      </c>
      <c r="B367">
        <v>34</v>
      </c>
      <c r="C367">
        <v>6.87</v>
      </c>
      <c r="D367">
        <v>6.97</v>
      </c>
      <c r="E367" s="211" t="str">
        <f t="shared" si="15"/>
        <v/>
      </c>
      <c r="F367" s="190">
        <f t="shared" si="16"/>
        <v>6.86</v>
      </c>
      <c r="G367" s="190">
        <f t="shared" si="17"/>
        <v>6.9799999999999995</v>
      </c>
    </row>
    <row r="368" spans="1:7" ht="15.75" x14ac:dyDescent="0.2">
      <c r="A368" s="1">
        <v>40849</v>
      </c>
      <c r="B368">
        <v>34</v>
      </c>
      <c r="C368">
        <v>6.87</v>
      </c>
      <c r="D368">
        <v>6.97</v>
      </c>
      <c r="E368" s="211" t="str">
        <f t="shared" si="15"/>
        <v/>
      </c>
      <c r="F368" s="190">
        <f t="shared" si="16"/>
        <v>6.86</v>
      </c>
      <c r="G368" s="190">
        <f t="shared" si="17"/>
        <v>6.9799999999999995</v>
      </c>
    </row>
    <row r="369" spans="1:7" ht="15.75" x14ac:dyDescent="0.2">
      <c r="A369" s="1">
        <v>40850</v>
      </c>
      <c r="B369">
        <v>34</v>
      </c>
      <c r="C369">
        <v>6.86</v>
      </c>
      <c r="D369">
        <v>6.96</v>
      </c>
      <c r="E369" s="211">
        <f t="shared" si="15"/>
        <v>1</v>
      </c>
      <c r="F369" s="190">
        <f t="shared" si="16"/>
        <v>6.8500000000000005</v>
      </c>
      <c r="G369" s="190">
        <f t="shared" si="17"/>
        <v>6.97</v>
      </c>
    </row>
    <row r="370" spans="1:7" ht="15.75" x14ac:dyDescent="0.2">
      <c r="A370" s="1">
        <v>40851</v>
      </c>
      <c r="B370">
        <v>34</v>
      </c>
      <c r="C370">
        <v>6.86</v>
      </c>
      <c r="D370">
        <v>6.96</v>
      </c>
      <c r="E370" s="196" t="str">
        <f t="shared" si="15"/>
        <v/>
      </c>
      <c r="F370" s="190">
        <f t="shared" si="16"/>
        <v>6.8500000000000005</v>
      </c>
      <c r="G370" s="190">
        <f t="shared" si="17"/>
        <v>6.97</v>
      </c>
    </row>
    <row r="371" spans="1:7" ht="15.75" x14ac:dyDescent="0.2">
      <c r="A371" s="1">
        <v>40852</v>
      </c>
      <c r="B371">
        <v>34</v>
      </c>
      <c r="C371">
        <v>6.86</v>
      </c>
      <c r="D371">
        <v>6.96</v>
      </c>
      <c r="E371" s="196" t="str">
        <f t="shared" si="15"/>
        <v/>
      </c>
      <c r="F371" s="190">
        <f t="shared" si="16"/>
        <v>6.8500000000000005</v>
      </c>
      <c r="G371" s="190">
        <f t="shared" si="17"/>
        <v>6.97</v>
      </c>
    </row>
    <row r="372" spans="1:7" ht="15.75" x14ac:dyDescent="0.2">
      <c r="A372" s="1">
        <v>40853</v>
      </c>
      <c r="B372">
        <v>34</v>
      </c>
      <c r="C372">
        <v>6.86</v>
      </c>
      <c r="D372">
        <v>6.96</v>
      </c>
      <c r="E372" s="196" t="str">
        <f t="shared" si="15"/>
        <v/>
      </c>
      <c r="F372" s="190">
        <f t="shared" si="16"/>
        <v>6.8500000000000005</v>
      </c>
      <c r="G372" s="190">
        <f t="shared" si="17"/>
        <v>6.97</v>
      </c>
    </row>
    <row r="373" spans="1:7" ht="15.75" x14ac:dyDescent="0.2">
      <c r="A373" s="1">
        <v>40854</v>
      </c>
      <c r="B373">
        <v>34</v>
      </c>
      <c r="C373">
        <v>6.86</v>
      </c>
      <c r="D373">
        <v>6.96</v>
      </c>
      <c r="E373" s="196" t="str">
        <f t="shared" si="15"/>
        <v/>
      </c>
      <c r="F373" s="190">
        <f t="shared" si="16"/>
        <v>6.8500000000000005</v>
      </c>
      <c r="G373" s="190">
        <f t="shared" si="17"/>
        <v>6.97</v>
      </c>
    </row>
    <row r="374" spans="1:7" ht="15.75" x14ac:dyDescent="0.2">
      <c r="A374" s="1">
        <v>40855</v>
      </c>
      <c r="B374">
        <v>34</v>
      </c>
      <c r="C374">
        <v>6.86</v>
      </c>
      <c r="D374">
        <v>6.96</v>
      </c>
      <c r="E374" s="196" t="str">
        <f t="shared" si="15"/>
        <v/>
      </c>
      <c r="F374" s="190">
        <f t="shared" si="16"/>
        <v>6.8500000000000005</v>
      </c>
      <c r="G374" s="190">
        <f t="shared" si="17"/>
        <v>6.97</v>
      </c>
    </row>
    <row r="375" spans="1:7" ht="15.75" x14ac:dyDescent="0.2">
      <c r="A375" s="1">
        <v>40856</v>
      </c>
      <c r="B375">
        <v>34</v>
      </c>
      <c r="C375">
        <v>6.86</v>
      </c>
      <c r="D375">
        <v>6.96</v>
      </c>
      <c r="E375" s="196" t="str">
        <f t="shared" si="15"/>
        <v/>
      </c>
      <c r="F375" s="190">
        <f t="shared" si="16"/>
        <v>6.8500000000000005</v>
      </c>
      <c r="G375" s="190">
        <f t="shared" si="17"/>
        <v>6.97</v>
      </c>
    </row>
    <row r="376" spans="1:7" ht="15.75" x14ac:dyDescent="0.2">
      <c r="A376" s="1">
        <v>40857</v>
      </c>
      <c r="B376">
        <v>34</v>
      </c>
      <c r="C376">
        <v>6.86</v>
      </c>
      <c r="D376">
        <v>6.96</v>
      </c>
      <c r="E376" s="196" t="str">
        <f t="shared" si="15"/>
        <v/>
      </c>
      <c r="F376" s="190">
        <f t="shared" si="16"/>
        <v>6.8500000000000005</v>
      </c>
      <c r="G376" s="190">
        <f t="shared" si="17"/>
        <v>6.97</v>
      </c>
    </row>
    <row r="377" spans="1:7" ht="15.75" x14ac:dyDescent="0.2">
      <c r="A377" s="1">
        <v>40858</v>
      </c>
      <c r="B377">
        <v>34</v>
      </c>
      <c r="C377">
        <v>6.86</v>
      </c>
      <c r="D377">
        <v>6.96</v>
      </c>
      <c r="E377" s="196" t="str">
        <f t="shared" si="15"/>
        <v/>
      </c>
      <c r="F377" s="190">
        <f t="shared" si="16"/>
        <v>6.8500000000000005</v>
      </c>
      <c r="G377" s="190">
        <f t="shared" si="17"/>
        <v>6.97</v>
      </c>
    </row>
    <row r="378" spans="1:7" ht="15.75" x14ac:dyDescent="0.2">
      <c r="A378" s="1">
        <v>40859</v>
      </c>
      <c r="B378">
        <v>34</v>
      </c>
      <c r="C378">
        <v>6.86</v>
      </c>
      <c r="D378">
        <v>6.96</v>
      </c>
      <c r="E378" s="196" t="str">
        <f t="shared" si="15"/>
        <v/>
      </c>
      <c r="F378" s="190">
        <f t="shared" si="16"/>
        <v>6.8500000000000005</v>
      </c>
      <c r="G378" s="190">
        <f t="shared" si="17"/>
        <v>6.97</v>
      </c>
    </row>
    <row r="379" spans="1:7" ht="15.75" x14ac:dyDescent="0.2">
      <c r="A379" s="1">
        <v>40860</v>
      </c>
      <c r="B379">
        <v>34</v>
      </c>
      <c r="C379">
        <v>6.86</v>
      </c>
      <c r="D379">
        <v>6.96</v>
      </c>
      <c r="E379" s="196" t="str">
        <f t="shared" si="15"/>
        <v/>
      </c>
      <c r="F379" s="190">
        <f t="shared" si="16"/>
        <v>6.8500000000000005</v>
      </c>
      <c r="G379" s="190">
        <f t="shared" si="17"/>
        <v>6.97</v>
      </c>
    </row>
    <row r="380" spans="1:7" ht="15.75" x14ac:dyDescent="0.2">
      <c r="A380" s="1">
        <v>40861</v>
      </c>
      <c r="B380">
        <v>34</v>
      </c>
      <c r="C380">
        <v>6.86</v>
      </c>
      <c r="D380">
        <v>6.96</v>
      </c>
      <c r="E380" s="213" t="str">
        <f t="shared" si="15"/>
        <v/>
      </c>
      <c r="F380" s="190">
        <f t="shared" si="16"/>
        <v>6.8500000000000005</v>
      </c>
      <c r="G380" s="190">
        <f t="shared" si="17"/>
        <v>6.97</v>
      </c>
    </row>
    <row r="381" spans="1:7" ht="15.75" x14ac:dyDescent="0.2">
      <c r="A381" s="1">
        <v>40862</v>
      </c>
      <c r="B381">
        <v>34</v>
      </c>
      <c r="C381">
        <v>6.86</v>
      </c>
      <c r="D381">
        <v>6.96</v>
      </c>
      <c r="E381" s="213" t="str">
        <f t="shared" si="15"/>
        <v/>
      </c>
      <c r="F381" s="190">
        <f t="shared" si="16"/>
        <v>6.8500000000000005</v>
      </c>
      <c r="G381" s="190">
        <f t="shared" si="17"/>
        <v>6.97</v>
      </c>
    </row>
    <row r="382" spans="1:7" ht="15.75" x14ac:dyDescent="0.2">
      <c r="A382" s="1">
        <v>40863</v>
      </c>
      <c r="B382">
        <v>34</v>
      </c>
      <c r="C382">
        <v>6.86</v>
      </c>
      <c r="D382">
        <v>6.96</v>
      </c>
      <c r="E382" s="213" t="str">
        <f t="shared" si="15"/>
        <v/>
      </c>
      <c r="F382" s="190">
        <f t="shared" si="16"/>
        <v>6.8500000000000005</v>
      </c>
      <c r="G382" s="190">
        <f t="shared" si="17"/>
        <v>6.97</v>
      </c>
    </row>
    <row r="383" spans="1:7" ht="15.75" x14ac:dyDescent="0.2">
      <c r="A383" s="1">
        <v>40864</v>
      </c>
      <c r="B383">
        <v>34</v>
      </c>
      <c r="C383">
        <v>6.86</v>
      </c>
      <c r="D383">
        <v>6.96</v>
      </c>
      <c r="E383" s="213" t="str">
        <f t="shared" si="15"/>
        <v/>
      </c>
      <c r="F383" s="190">
        <f t="shared" si="16"/>
        <v>6.8500000000000005</v>
      </c>
      <c r="G383" s="190">
        <f t="shared" si="17"/>
        <v>6.97</v>
      </c>
    </row>
    <row r="384" spans="1:7" ht="15.75" x14ac:dyDescent="0.2">
      <c r="A384" s="1">
        <v>40865</v>
      </c>
      <c r="B384">
        <v>34</v>
      </c>
      <c r="C384">
        <v>6.86</v>
      </c>
      <c r="D384">
        <v>6.96</v>
      </c>
      <c r="E384" s="213" t="str">
        <f t="shared" si="15"/>
        <v/>
      </c>
      <c r="F384" s="190">
        <f t="shared" si="16"/>
        <v>6.8500000000000005</v>
      </c>
      <c r="G384" s="190">
        <f t="shared" si="17"/>
        <v>6.97</v>
      </c>
    </row>
    <row r="385" spans="1:7" ht="15.75" x14ac:dyDescent="0.2">
      <c r="A385" s="1">
        <v>40866</v>
      </c>
      <c r="B385">
        <v>34</v>
      </c>
      <c r="C385">
        <v>6.86</v>
      </c>
      <c r="D385">
        <v>6.96</v>
      </c>
      <c r="E385" s="213" t="str">
        <f t="shared" si="15"/>
        <v/>
      </c>
      <c r="F385" s="190">
        <f t="shared" si="16"/>
        <v>6.8500000000000005</v>
      </c>
      <c r="G385" s="190">
        <f t="shared" si="17"/>
        <v>6.97</v>
      </c>
    </row>
    <row r="386" spans="1:7" ht="15.75" x14ac:dyDescent="0.2">
      <c r="A386" s="1">
        <v>40867</v>
      </c>
      <c r="B386">
        <v>34</v>
      </c>
      <c r="C386">
        <v>6.86</v>
      </c>
      <c r="D386">
        <v>6.96</v>
      </c>
      <c r="E386" s="213" t="str">
        <f t="shared" ref="E386:E449" si="18">IF(C385=C386,"",1)</f>
        <v/>
      </c>
      <c r="F386" s="190">
        <f t="shared" ref="F386:F449" si="19">+C386-0.01</f>
        <v>6.8500000000000005</v>
      </c>
      <c r="G386" s="190">
        <f t="shared" ref="G386:G449" si="20">D386+0.01</f>
        <v>6.97</v>
      </c>
    </row>
    <row r="387" spans="1:7" ht="15.75" x14ac:dyDescent="0.2">
      <c r="A387" s="1">
        <v>40868</v>
      </c>
      <c r="B387">
        <v>34</v>
      </c>
      <c r="C387">
        <v>6.86</v>
      </c>
      <c r="D387">
        <v>6.96</v>
      </c>
      <c r="E387" s="213" t="str">
        <f t="shared" si="18"/>
        <v/>
      </c>
      <c r="F387" s="190">
        <f t="shared" si="19"/>
        <v>6.8500000000000005</v>
      </c>
      <c r="G387" s="190">
        <f t="shared" si="20"/>
        <v>6.97</v>
      </c>
    </row>
    <row r="388" spans="1:7" ht="15.75" x14ac:dyDescent="0.2">
      <c r="A388" s="1">
        <v>40869</v>
      </c>
      <c r="B388">
        <v>34</v>
      </c>
      <c r="C388">
        <v>6.86</v>
      </c>
      <c r="D388">
        <v>6.96</v>
      </c>
      <c r="E388" s="213" t="str">
        <f t="shared" si="18"/>
        <v/>
      </c>
      <c r="F388" s="190">
        <f t="shared" si="19"/>
        <v>6.8500000000000005</v>
      </c>
      <c r="G388" s="190">
        <f t="shared" si="20"/>
        <v>6.97</v>
      </c>
    </row>
    <row r="389" spans="1:7" ht="15.75" x14ac:dyDescent="0.2">
      <c r="A389" s="1">
        <v>40870</v>
      </c>
      <c r="B389">
        <v>34</v>
      </c>
      <c r="C389">
        <v>6.86</v>
      </c>
      <c r="D389">
        <v>6.96</v>
      </c>
      <c r="E389" s="213" t="str">
        <f t="shared" si="18"/>
        <v/>
      </c>
      <c r="F389" s="190">
        <f t="shared" si="19"/>
        <v>6.8500000000000005</v>
      </c>
      <c r="G389" s="190">
        <f t="shared" si="20"/>
        <v>6.97</v>
      </c>
    </row>
    <row r="390" spans="1:7" ht="15.75" x14ac:dyDescent="0.2">
      <c r="A390" s="1">
        <v>40871</v>
      </c>
      <c r="B390">
        <v>34</v>
      </c>
      <c r="C390">
        <v>6.86</v>
      </c>
      <c r="D390">
        <v>6.96</v>
      </c>
      <c r="E390" s="213" t="str">
        <f t="shared" si="18"/>
        <v/>
      </c>
      <c r="F390" s="190">
        <f t="shared" si="19"/>
        <v>6.8500000000000005</v>
      </c>
      <c r="G390" s="190">
        <f t="shared" si="20"/>
        <v>6.97</v>
      </c>
    </row>
    <row r="391" spans="1:7" ht="15.75" x14ac:dyDescent="0.2">
      <c r="A391" s="1">
        <v>40872</v>
      </c>
      <c r="B391">
        <v>34</v>
      </c>
      <c r="C391">
        <v>6.86</v>
      </c>
      <c r="D391">
        <v>6.96</v>
      </c>
      <c r="E391" s="213" t="str">
        <f t="shared" si="18"/>
        <v/>
      </c>
      <c r="F391" s="190">
        <f t="shared" si="19"/>
        <v>6.8500000000000005</v>
      </c>
      <c r="G391" s="190">
        <f t="shared" si="20"/>
        <v>6.97</v>
      </c>
    </row>
    <row r="392" spans="1:7" ht="15.75" x14ac:dyDescent="0.2">
      <c r="A392" s="1">
        <v>40873</v>
      </c>
      <c r="B392">
        <v>34</v>
      </c>
      <c r="C392">
        <v>6.86</v>
      </c>
      <c r="D392">
        <v>6.96</v>
      </c>
      <c r="E392" s="213" t="str">
        <f t="shared" si="18"/>
        <v/>
      </c>
      <c r="F392" s="190">
        <f t="shared" si="19"/>
        <v>6.8500000000000005</v>
      </c>
      <c r="G392" s="190">
        <f t="shared" si="20"/>
        <v>6.97</v>
      </c>
    </row>
    <row r="393" spans="1:7" ht="15.75" x14ac:dyDescent="0.2">
      <c r="A393" s="1">
        <v>40874</v>
      </c>
      <c r="B393">
        <v>34</v>
      </c>
      <c r="C393">
        <v>6.86</v>
      </c>
      <c r="D393">
        <v>6.96</v>
      </c>
      <c r="E393" s="213" t="str">
        <f t="shared" si="18"/>
        <v/>
      </c>
      <c r="F393" s="190">
        <f t="shared" si="19"/>
        <v>6.8500000000000005</v>
      </c>
      <c r="G393" s="190">
        <f t="shared" si="20"/>
        <v>6.97</v>
      </c>
    </row>
    <row r="394" spans="1:7" ht="15.75" x14ac:dyDescent="0.2">
      <c r="A394" s="1">
        <v>40875</v>
      </c>
      <c r="B394">
        <v>34</v>
      </c>
      <c r="C394">
        <v>6.86</v>
      </c>
      <c r="D394">
        <v>6.96</v>
      </c>
      <c r="E394" s="213" t="str">
        <f t="shared" si="18"/>
        <v/>
      </c>
      <c r="F394" s="190">
        <f t="shared" si="19"/>
        <v>6.8500000000000005</v>
      </c>
      <c r="G394" s="190">
        <f t="shared" si="20"/>
        <v>6.97</v>
      </c>
    </row>
    <row r="395" spans="1:7" ht="15.75" x14ac:dyDescent="0.2">
      <c r="A395" s="1">
        <v>40876</v>
      </c>
      <c r="B395">
        <v>34</v>
      </c>
      <c r="C395">
        <v>6.86</v>
      </c>
      <c r="D395">
        <v>6.96</v>
      </c>
      <c r="E395" s="213" t="str">
        <f t="shared" si="18"/>
        <v/>
      </c>
      <c r="F395" s="190">
        <f t="shared" si="19"/>
        <v>6.8500000000000005</v>
      </c>
      <c r="G395" s="190">
        <f t="shared" si="20"/>
        <v>6.97</v>
      </c>
    </row>
    <row r="396" spans="1:7" ht="15.75" x14ac:dyDescent="0.2">
      <c r="A396" s="1">
        <v>40877</v>
      </c>
      <c r="B396">
        <v>34</v>
      </c>
      <c r="C396">
        <v>6.86</v>
      </c>
      <c r="D396">
        <v>6.96</v>
      </c>
      <c r="E396" s="213" t="str">
        <f t="shared" si="18"/>
        <v/>
      </c>
      <c r="F396" s="190">
        <f t="shared" si="19"/>
        <v>6.8500000000000005</v>
      </c>
      <c r="G396" s="190">
        <f t="shared" si="20"/>
        <v>6.97</v>
      </c>
    </row>
    <row r="397" spans="1:7" ht="15.75" x14ac:dyDescent="0.2">
      <c r="A397" s="1">
        <v>40878</v>
      </c>
      <c r="B397">
        <v>34</v>
      </c>
      <c r="C397">
        <v>6.86</v>
      </c>
      <c r="D397">
        <v>6.96</v>
      </c>
      <c r="E397" s="213" t="str">
        <f t="shared" si="18"/>
        <v/>
      </c>
      <c r="F397" s="190">
        <f t="shared" si="19"/>
        <v>6.8500000000000005</v>
      </c>
      <c r="G397" s="190">
        <f t="shared" si="20"/>
        <v>6.97</v>
      </c>
    </row>
    <row r="398" spans="1:7" ht="15.75" x14ac:dyDescent="0.2">
      <c r="A398" s="1">
        <v>40879</v>
      </c>
      <c r="B398">
        <v>34</v>
      </c>
      <c r="C398">
        <v>6.86</v>
      </c>
      <c r="D398">
        <v>6.96</v>
      </c>
      <c r="E398" s="213" t="str">
        <f t="shared" si="18"/>
        <v/>
      </c>
      <c r="F398" s="190">
        <f t="shared" si="19"/>
        <v>6.8500000000000005</v>
      </c>
      <c r="G398" s="190">
        <f t="shared" si="20"/>
        <v>6.97</v>
      </c>
    </row>
    <row r="399" spans="1:7" ht="15.75" x14ac:dyDescent="0.2">
      <c r="A399" s="1">
        <v>40880</v>
      </c>
      <c r="B399">
        <v>34</v>
      </c>
      <c r="C399">
        <v>6.86</v>
      </c>
      <c r="D399">
        <v>6.96</v>
      </c>
      <c r="E399" s="213" t="str">
        <f t="shared" si="18"/>
        <v/>
      </c>
      <c r="F399" s="190">
        <f t="shared" si="19"/>
        <v>6.8500000000000005</v>
      </c>
      <c r="G399" s="190">
        <f t="shared" si="20"/>
        <v>6.97</v>
      </c>
    </row>
    <row r="400" spans="1:7" ht="15.75" x14ac:dyDescent="0.2">
      <c r="A400" s="1">
        <v>40881</v>
      </c>
      <c r="B400">
        <v>34</v>
      </c>
      <c r="C400">
        <v>6.86</v>
      </c>
      <c r="D400">
        <v>6.96</v>
      </c>
      <c r="E400" s="213" t="str">
        <f t="shared" si="18"/>
        <v/>
      </c>
      <c r="F400" s="190">
        <f t="shared" si="19"/>
        <v>6.8500000000000005</v>
      </c>
      <c r="G400" s="190">
        <f t="shared" si="20"/>
        <v>6.97</v>
      </c>
    </row>
    <row r="401" spans="1:7" ht="15.75" x14ac:dyDescent="0.2">
      <c r="A401" s="1">
        <v>40882</v>
      </c>
      <c r="B401">
        <v>34</v>
      </c>
      <c r="C401">
        <v>6.86</v>
      </c>
      <c r="D401">
        <v>6.96</v>
      </c>
      <c r="E401" s="213" t="str">
        <f t="shared" si="18"/>
        <v/>
      </c>
      <c r="F401" s="190">
        <f t="shared" si="19"/>
        <v>6.8500000000000005</v>
      </c>
      <c r="G401" s="190">
        <f t="shared" si="20"/>
        <v>6.97</v>
      </c>
    </row>
    <row r="402" spans="1:7" ht="15.75" x14ac:dyDescent="0.2">
      <c r="A402" s="1">
        <v>40883</v>
      </c>
      <c r="B402">
        <v>34</v>
      </c>
      <c r="C402">
        <v>6.86</v>
      </c>
      <c r="D402">
        <v>6.96</v>
      </c>
      <c r="E402" s="213" t="str">
        <f t="shared" si="18"/>
        <v/>
      </c>
      <c r="F402" s="190">
        <f t="shared" si="19"/>
        <v>6.8500000000000005</v>
      </c>
      <c r="G402" s="190">
        <f t="shared" si="20"/>
        <v>6.97</v>
      </c>
    </row>
    <row r="403" spans="1:7" ht="15.75" x14ac:dyDescent="0.2">
      <c r="A403" s="1">
        <v>40884</v>
      </c>
      <c r="B403">
        <v>34</v>
      </c>
      <c r="C403">
        <v>6.86</v>
      </c>
      <c r="D403">
        <v>6.96</v>
      </c>
      <c r="E403" s="213" t="str">
        <f t="shared" si="18"/>
        <v/>
      </c>
      <c r="F403" s="190">
        <f t="shared" si="19"/>
        <v>6.8500000000000005</v>
      </c>
      <c r="G403" s="190">
        <f t="shared" si="20"/>
        <v>6.97</v>
      </c>
    </row>
    <row r="404" spans="1:7" ht="15.75" x14ac:dyDescent="0.2">
      <c r="A404" s="1">
        <v>40885</v>
      </c>
      <c r="B404">
        <v>34</v>
      </c>
      <c r="C404">
        <v>6.86</v>
      </c>
      <c r="D404">
        <v>6.96</v>
      </c>
      <c r="E404" s="213" t="str">
        <f t="shared" si="18"/>
        <v/>
      </c>
      <c r="F404" s="190">
        <f t="shared" si="19"/>
        <v>6.8500000000000005</v>
      </c>
      <c r="G404" s="190">
        <f t="shared" si="20"/>
        <v>6.97</v>
      </c>
    </row>
    <row r="405" spans="1:7" ht="15.75" x14ac:dyDescent="0.2">
      <c r="A405" s="1">
        <v>40886</v>
      </c>
      <c r="B405">
        <v>34</v>
      </c>
      <c r="C405">
        <v>6.86</v>
      </c>
      <c r="D405">
        <v>6.96</v>
      </c>
      <c r="E405" s="213" t="str">
        <f t="shared" si="18"/>
        <v/>
      </c>
      <c r="F405" s="190">
        <f t="shared" si="19"/>
        <v>6.8500000000000005</v>
      </c>
      <c r="G405" s="190">
        <f t="shared" si="20"/>
        <v>6.97</v>
      </c>
    </row>
    <row r="406" spans="1:7" ht="15.75" x14ac:dyDescent="0.2">
      <c r="A406" s="1">
        <v>40887</v>
      </c>
      <c r="B406">
        <v>34</v>
      </c>
      <c r="C406">
        <v>6.86</v>
      </c>
      <c r="D406">
        <v>6.96</v>
      </c>
      <c r="E406" s="213" t="str">
        <f t="shared" si="18"/>
        <v/>
      </c>
      <c r="F406" s="190">
        <f t="shared" si="19"/>
        <v>6.8500000000000005</v>
      </c>
      <c r="G406" s="190">
        <f t="shared" si="20"/>
        <v>6.97</v>
      </c>
    </row>
    <row r="407" spans="1:7" ht="15.75" x14ac:dyDescent="0.2">
      <c r="A407" s="1">
        <v>40888</v>
      </c>
      <c r="B407">
        <v>34</v>
      </c>
      <c r="C407">
        <v>6.86</v>
      </c>
      <c r="D407">
        <v>6.96</v>
      </c>
      <c r="E407" s="213" t="str">
        <f t="shared" si="18"/>
        <v/>
      </c>
      <c r="F407" s="190">
        <f t="shared" si="19"/>
        <v>6.8500000000000005</v>
      </c>
      <c r="G407" s="190">
        <f t="shared" si="20"/>
        <v>6.97</v>
      </c>
    </row>
    <row r="408" spans="1:7" ht="15.75" x14ac:dyDescent="0.2">
      <c r="A408" s="1">
        <v>40889</v>
      </c>
      <c r="B408">
        <v>34</v>
      </c>
      <c r="C408">
        <v>6.86</v>
      </c>
      <c r="D408">
        <v>6.96</v>
      </c>
      <c r="E408" s="213" t="str">
        <f t="shared" si="18"/>
        <v/>
      </c>
      <c r="F408" s="190">
        <f t="shared" si="19"/>
        <v>6.8500000000000005</v>
      </c>
      <c r="G408" s="190">
        <f t="shared" si="20"/>
        <v>6.97</v>
      </c>
    </row>
    <row r="409" spans="1:7" ht="15.75" x14ac:dyDescent="0.2">
      <c r="A409" s="1">
        <v>40890</v>
      </c>
      <c r="B409">
        <v>34</v>
      </c>
      <c r="C409">
        <v>6.86</v>
      </c>
      <c r="D409">
        <v>6.96</v>
      </c>
      <c r="E409" s="213" t="str">
        <f t="shared" si="18"/>
        <v/>
      </c>
      <c r="F409" s="190">
        <f t="shared" si="19"/>
        <v>6.8500000000000005</v>
      </c>
      <c r="G409" s="190">
        <f t="shared" si="20"/>
        <v>6.97</v>
      </c>
    </row>
    <row r="410" spans="1:7" ht="15.75" x14ac:dyDescent="0.2">
      <c r="A410" s="1">
        <v>40891</v>
      </c>
      <c r="B410">
        <v>34</v>
      </c>
      <c r="C410">
        <v>6.86</v>
      </c>
      <c r="D410">
        <v>6.96</v>
      </c>
      <c r="E410" s="213" t="str">
        <f t="shared" si="18"/>
        <v/>
      </c>
      <c r="F410" s="190">
        <f t="shared" si="19"/>
        <v>6.8500000000000005</v>
      </c>
      <c r="G410" s="190">
        <f t="shared" si="20"/>
        <v>6.97</v>
      </c>
    </row>
    <row r="411" spans="1:7" ht="15.75" x14ac:dyDescent="0.2">
      <c r="A411" s="1">
        <v>40892</v>
      </c>
      <c r="B411">
        <v>34</v>
      </c>
      <c r="C411">
        <v>6.86</v>
      </c>
      <c r="D411">
        <v>6.96</v>
      </c>
      <c r="E411" s="213" t="str">
        <f t="shared" si="18"/>
        <v/>
      </c>
      <c r="F411" s="190">
        <f t="shared" si="19"/>
        <v>6.8500000000000005</v>
      </c>
      <c r="G411" s="190">
        <f t="shared" si="20"/>
        <v>6.97</v>
      </c>
    </row>
    <row r="412" spans="1:7" ht="15.75" x14ac:dyDescent="0.2">
      <c r="A412" s="1">
        <v>40893</v>
      </c>
      <c r="B412">
        <v>34</v>
      </c>
      <c r="C412">
        <v>6.86</v>
      </c>
      <c r="D412">
        <v>6.96</v>
      </c>
      <c r="E412" s="213" t="str">
        <f t="shared" si="18"/>
        <v/>
      </c>
      <c r="F412" s="190">
        <f t="shared" si="19"/>
        <v>6.8500000000000005</v>
      </c>
      <c r="G412" s="190">
        <f t="shared" si="20"/>
        <v>6.97</v>
      </c>
    </row>
    <row r="413" spans="1:7" ht="15.75" x14ac:dyDescent="0.2">
      <c r="A413" s="1">
        <v>40894</v>
      </c>
      <c r="B413">
        <v>34</v>
      </c>
      <c r="C413">
        <v>6.86</v>
      </c>
      <c r="D413">
        <v>6.96</v>
      </c>
      <c r="E413" s="213" t="str">
        <f t="shared" si="18"/>
        <v/>
      </c>
      <c r="F413" s="190">
        <f t="shared" si="19"/>
        <v>6.8500000000000005</v>
      </c>
      <c r="G413" s="190">
        <f t="shared" si="20"/>
        <v>6.97</v>
      </c>
    </row>
    <row r="414" spans="1:7" ht="15.75" x14ac:dyDescent="0.2">
      <c r="A414" s="1">
        <v>40895</v>
      </c>
      <c r="B414">
        <v>34</v>
      </c>
      <c r="C414">
        <v>6.86</v>
      </c>
      <c r="D414">
        <v>6.96</v>
      </c>
      <c r="E414" s="213" t="str">
        <f t="shared" si="18"/>
        <v/>
      </c>
      <c r="F414" s="190">
        <f t="shared" si="19"/>
        <v>6.8500000000000005</v>
      </c>
      <c r="G414" s="190">
        <f t="shared" si="20"/>
        <v>6.97</v>
      </c>
    </row>
    <row r="415" spans="1:7" ht="15.75" x14ac:dyDescent="0.2">
      <c r="A415" s="1">
        <v>40896</v>
      </c>
      <c r="B415">
        <v>34</v>
      </c>
      <c r="C415">
        <v>6.86</v>
      </c>
      <c r="D415">
        <v>6.96</v>
      </c>
      <c r="E415" s="213" t="str">
        <f t="shared" si="18"/>
        <v/>
      </c>
      <c r="F415" s="190">
        <f t="shared" si="19"/>
        <v>6.8500000000000005</v>
      </c>
      <c r="G415" s="190">
        <f t="shared" si="20"/>
        <v>6.97</v>
      </c>
    </row>
    <row r="416" spans="1:7" ht="15.75" x14ac:dyDescent="0.2">
      <c r="A416" s="1">
        <v>40897</v>
      </c>
      <c r="B416">
        <v>34</v>
      </c>
      <c r="C416">
        <v>6.86</v>
      </c>
      <c r="D416">
        <v>6.96</v>
      </c>
      <c r="E416" s="213" t="str">
        <f t="shared" si="18"/>
        <v/>
      </c>
      <c r="F416" s="190">
        <f t="shared" si="19"/>
        <v>6.8500000000000005</v>
      </c>
      <c r="G416" s="190">
        <f t="shared" si="20"/>
        <v>6.97</v>
      </c>
    </row>
    <row r="417" spans="1:7" ht="15.75" x14ac:dyDescent="0.2">
      <c r="A417" s="1">
        <v>40898</v>
      </c>
      <c r="B417">
        <v>34</v>
      </c>
      <c r="C417">
        <v>6.86</v>
      </c>
      <c r="D417">
        <v>6.96</v>
      </c>
      <c r="E417" s="213" t="str">
        <f t="shared" si="18"/>
        <v/>
      </c>
      <c r="F417" s="190">
        <f t="shared" si="19"/>
        <v>6.8500000000000005</v>
      </c>
      <c r="G417" s="190">
        <f t="shared" si="20"/>
        <v>6.97</v>
      </c>
    </row>
    <row r="418" spans="1:7" ht="15.75" x14ac:dyDescent="0.2">
      <c r="A418" s="1">
        <v>40899</v>
      </c>
      <c r="B418">
        <v>34</v>
      </c>
      <c r="C418">
        <v>6.86</v>
      </c>
      <c r="D418">
        <v>6.96</v>
      </c>
      <c r="E418" s="213" t="str">
        <f t="shared" si="18"/>
        <v/>
      </c>
      <c r="F418" s="190">
        <f t="shared" si="19"/>
        <v>6.8500000000000005</v>
      </c>
      <c r="G418" s="190">
        <f t="shared" si="20"/>
        <v>6.97</v>
      </c>
    </row>
    <row r="419" spans="1:7" ht="15.75" x14ac:dyDescent="0.2">
      <c r="A419" s="1">
        <v>40900</v>
      </c>
      <c r="B419">
        <v>34</v>
      </c>
      <c r="C419">
        <v>6.86</v>
      </c>
      <c r="D419">
        <v>6.96</v>
      </c>
      <c r="E419" s="213" t="str">
        <f t="shared" si="18"/>
        <v/>
      </c>
      <c r="F419" s="190">
        <f t="shared" si="19"/>
        <v>6.8500000000000005</v>
      </c>
      <c r="G419" s="190">
        <f t="shared" si="20"/>
        <v>6.97</v>
      </c>
    </row>
    <row r="420" spans="1:7" ht="15.75" x14ac:dyDescent="0.2">
      <c r="A420" s="1">
        <v>40901</v>
      </c>
      <c r="B420">
        <v>34</v>
      </c>
      <c r="C420">
        <v>6.86</v>
      </c>
      <c r="D420">
        <v>6.96</v>
      </c>
      <c r="E420" s="213" t="str">
        <f t="shared" si="18"/>
        <v/>
      </c>
      <c r="F420" s="190">
        <f t="shared" si="19"/>
        <v>6.8500000000000005</v>
      </c>
      <c r="G420" s="190">
        <f t="shared" si="20"/>
        <v>6.97</v>
      </c>
    </row>
    <row r="421" spans="1:7" ht="15.75" x14ac:dyDescent="0.2">
      <c r="A421" s="1">
        <v>40902</v>
      </c>
      <c r="B421">
        <v>34</v>
      </c>
      <c r="C421">
        <v>6.86</v>
      </c>
      <c r="D421">
        <v>6.96</v>
      </c>
      <c r="E421" s="213" t="str">
        <f t="shared" si="18"/>
        <v/>
      </c>
      <c r="F421" s="190">
        <f t="shared" si="19"/>
        <v>6.8500000000000005</v>
      </c>
      <c r="G421" s="190">
        <f t="shared" si="20"/>
        <v>6.97</v>
      </c>
    </row>
    <row r="422" spans="1:7" ht="15.75" x14ac:dyDescent="0.2">
      <c r="A422" s="1">
        <v>40903</v>
      </c>
      <c r="B422">
        <v>34</v>
      </c>
      <c r="C422">
        <v>6.86</v>
      </c>
      <c r="D422">
        <v>6.96</v>
      </c>
      <c r="E422" s="213" t="str">
        <f t="shared" si="18"/>
        <v/>
      </c>
      <c r="F422" s="190">
        <f t="shared" si="19"/>
        <v>6.8500000000000005</v>
      </c>
      <c r="G422" s="190">
        <f t="shared" si="20"/>
        <v>6.97</v>
      </c>
    </row>
    <row r="423" spans="1:7" ht="15.75" x14ac:dyDescent="0.2">
      <c r="A423" s="1">
        <v>40904</v>
      </c>
      <c r="B423">
        <v>34</v>
      </c>
      <c r="C423">
        <v>6.86</v>
      </c>
      <c r="D423">
        <v>6.96</v>
      </c>
      <c r="E423" s="213" t="str">
        <f t="shared" si="18"/>
        <v/>
      </c>
      <c r="F423" s="190">
        <f t="shared" si="19"/>
        <v>6.8500000000000005</v>
      </c>
      <c r="G423" s="190">
        <f t="shared" si="20"/>
        <v>6.97</v>
      </c>
    </row>
    <row r="424" spans="1:7" ht="15.75" x14ac:dyDescent="0.2">
      <c r="A424" s="1">
        <v>40905</v>
      </c>
      <c r="B424">
        <v>34</v>
      </c>
      <c r="C424">
        <v>6.86</v>
      </c>
      <c r="D424">
        <v>6.96</v>
      </c>
      <c r="E424" s="213" t="str">
        <f t="shared" si="18"/>
        <v/>
      </c>
      <c r="F424" s="190">
        <f t="shared" si="19"/>
        <v>6.8500000000000005</v>
      </c>
      <c r="G424" s="190">
        <f t="shared" si="20"/>
        <v>6.97</v>
      </c>
    </row>
    <row r="425" spans="1:7" ht="15.75" x14ac:dyDescent="0.2">
      <c r="A425" s="1">
        <v>40906</v>
      </c>
      <c r="B425">
        <v>34</v>
      </c>
      <c r="C425">
        <v>6.86</v>
      </c>
      <c r="D425">
        <v>6.96</v>
      </c>
      <c r="E425" s="213" t="str">
        <f t="shared" si="18"/>
        <v/>
      </c>
      <c r="F425" s="190">
        <f t="shared" si="19"/>
        <v>6.8500000000000005</v>
      </c>
      <c r="G425" s="190">
        <f t="shared" si="20"/>
        <v>6.97</v>
      </c>
    </row>
    <row r="426" spans="1:7" ht="15.75" x14ac:dyDescent="0.2">
      <c r="A426" s="1">
        <v>40907</v>
      </c>
      <c r="B426">
        <v>34</v>
      </c>
      <c r="C426">
        <v>6.86</v>
      </c>
      <c r="D426">
        <v>6.96</v>
      </c>
      <c r="E426" s="213" t="str">
        <f t="shared" si="18"/>
        <v/>
      </c>
      <c r="F426" s="190">
        <f t="shared" si="19"/>
        <v>6.8500000000000005</v>
      </c>
      <c r="G426" s="190">
        <f t="shared" si="20"/>
        <v>6.97</v>
      </c>
    </row>
    <row r="427" spans="1:7" ht="15.75" x14ac:dyDescent="0.2">
      <c r="A427" s="1">
        <v>40908</v>
      </c>
      <c r="B427">
        <v>34</v>
      </c>
      <c r="C427">
        <v>6.86</v>
      </c>
      <c r="D427">
        <v>6.96</v>
      </c>
      <c r="E427" s="213" t="str">
        <f t="shared" si="18"/>
        <v/>
      </c>
      <c r="F427" s="190">
        <f t="shared" si="19"/>
        <v>6.8500000000000005</v>
      </c>
      <c r="G427" s="190">
        <f t="shared" si="20"/>
        <v>6.97</v>
      </c>
    </row>
    <row r="428" spans="1:7" ht="15.75" x14ac:dyDescent="0.2">
      <c r="A428" s="1">
        <v>40909</v>
      </c>
      <c r="B428">
        <v>34</v>
      </c>
      <c r="C428">
        <v>6.86</v>
      </c>
      <c r="D428">
        <v>6.96</v>
      </c>
      <c r="E428" s="213" t="str">
        <f t="shared" si="18"/>
        <v/>
      </c>
      <c r="F428" s="190">
        <f t="shared" si="19"/>
        <v>6.8500000000000005</v>
      </c>
      <c r="G428" s="190">
        <f t="shared" si="20"/>
        <v>6.97</v>
      </c>
    </row>
    <row r="429" spans="1:7" ht="15.75" x14ac:dyDescent="0.2">
      <c r="A429" s="1">
        <v>40910</v>
      </c>
      <c r="B429">
        <v>34</v>
      </c>
      <c r="C429">
        <v>6.86</v>
      </c>
      <c r="D429">
        <v>6.96</v>
      </c>
      <c r="E429" s="213" t="str">
        <f t="shared" si="18"/>
        <v/>
      </c>
      <c r="F429" s="190">
        <f t="shared" si="19"/>
        <v>6.8500000000000005</v>
      </c>
      <c r="G429" s="190">
        <f t="shared" si="20"/>
        <v>6.97</v>
      </c>
    </row>
    <row r="430" spans="1:7" ht="15.75" x14ac:dyDescent="0.2">
      <c r="A430" s="1">
        <v>40911</v>
      </c>
      <c r="B430">
        <v>34</v>
      </c>
      <c r="C430">
        <v>6.86</v>
      </c>
      <c r="D430">
        <v>6.96</v>
      </c>
      <c r="E430" s="213" t="str">
        <f t="shared" si="18"/>
        <v/>
      </c>
      <c r="F430" s="190">
        <f t="shared" si="19"/>
        <v>6.8500000000000005</v>
      </c>
      <c r="G430" s="190">
        <f t="shared" si="20"/>
        <v>6.97</v>
      </c>
    </row>
    <row r="431" spans="1:7" ht="15.75" x14ac:dyDescent="0.2">
      <c r="A431" s="1">
        <v>40912</v>
      </c>
      <c r="B431">
        <v>34</v>
      </c>
      <c r="C431">
        <v>6.86</v>
      </c>
      <c r="D431">
        <v>6.96</v>
      </c>
      <c r="E431" s="213" t="str">
        <f t="shared" si="18"/>
        <v/>
      </c>
      <c r="F431" s="190">
        <f t="shared" si="19"/>
        <v>6.8500000000000005</v>
      </c>
      <c r="G431" s="190">
        <f t="shared" si="20"/>
        <v>6.97</v>
      </c>
    </row>
    <row r="432" spans="1:7" ht="15.75" x14ac:dyDescent="0.2">
      <c r="A432" s="1">
        <v>40913</v>
      </c>
      <c r="B432">
        <v>34</v>
      </c>
      <c r="C432">
        <v>6.86</v>
      </c>
      <c r="D432">
        <v>6.96</v>
      </c>
      <c r="E432" s="214" t="str">
        <f t="shared" si="18"/>
        <v/>
      </c>
      <c r="F432" s="190">
        <f t="shared" si="19"/>
        <v>6.8500000000000005</v>
      </c>
      <c r="G432" s="190">
        <f t="shared" si="20"/>
        <v>6.97</v>
      </c>
    </row>
    <row r="433" spans="1:7" ht="15.75" x14ac:dyDescent="0.2">
      <c r="A433" s="1">
        <v>40914</v>
      </c>
      <c r="B433">
        <v>34</v>
      </c>
      <c r="C433">
        <v>6.86</v>
      </c>
      <c r="D433">
        <v>6.96</v>
      </c>
      <c r="E433" s="214" t="str">
        <f t="shared" si="18"/>
        <v/>
      </c>
      <c r="F433" s="190">
        <f t="shared" si="19"/>
        <v>6.8500000000000005</v>
      </c>
      <c r="G433" s="190">
        <f t="shared" si="20"/>
        <v>6.97</v>
      </c>
    </row>
    <row r="434" spans="1:7" ht="15.75" x14ac:dyDescent="0.2">
      <c r="A434" s="1">
        <v>40915</v>
      </c>
      <c r="B434">
        <v>34</v>
      </c>
      <c r="C434">
        <v>6.86</v>
      </c>
      <c r="D434">
        <v>6.96</v>
      </c>
      <c r="E434" s="214" t="str">
        <f t="shared" si="18"/>
        <v/>
      </c>
      <c r="F434" s="190">
        <f t="shared" si="19"/>
        <v>6.8500000000000005</v>
      </c>
      <c r="G434" s="190">
        <f t="shared" si="20"/>
        <v>6.97</v>
      </c>
    </row>
    <row r="435" spans="1:7" ht="15.75" x14ac:dyDescent="0.2">
      <c r="A435" s="1">
        <v>40916</v>
      </c>
      <c r="B435">
        <v>34</v>
      </c>
      <c r="C435">
        <v>6.86</v>
      </c>
      <c r="D435">
        <v>6.96</v>
      </c>
      <c r="E435" s="214" t="str">
        <f t="shared" si="18"/>
        <v/>
      </c>
      <c r="F435" s="190">
        <f t="shared" si="19"/>
        <v>6.8500000000000005</v>
      </c>
      <c r="G435" s="190">
        <f t="shared" si="20"/>
        <v>6.97</v>
      </c>
    </row>
    <row r="436" spans="1:7" ht="15.75" x14ac:dyDescent="0.2">
      <c r="A436" s="1">
        <v>40917</v>
      </c>
      <c r="B436">
        <v>34</v>
      </c>
      <c r="C436">
        <v>6.86</v>
      </c>
      <c r="D436">
        <v>6.96</v>
      </c>
      <c r="E436" s="214" t="str">
        <f t="shared" si="18"/>
        <v/>
      </c>
      <c r="F436" s="190">
        <f t="shared" si="19"/>
        <v>6.8500000000000005</v>
      </c>
      <c r="G436" s="190">
        <f t="shared" si="20"/>
        <v>6.97</v>
      </c>
    </row>
    <row r="437" spans="1:7" ht="15.75" x14ac:dyDescent="0.2">
      <c r="A437" s="1">
        <v>40918</v>
      </c>
      <c r="B437">
        <v>34</v>
      </c>
      <c r="C437">
        <v>6.86</v>
      </c>
      <c r="D437">
        <v>6.96</v>
      </c>
      <c r="E437" s="214" t="str">
        <f t="shared" si="18"/>
        <v/>
      </c>
      <c r="F437" s="190">
        <f t="shared" si="19"/>
        <v>6.8500000000000005</v>
      </c>
      <c r="G437" s="190">
        <f t="shared" si="20"/>
        <v>6.97</v>
      </c>
    </row>
    <row r="438" spans="1:7" ht="15.75" x14ac:dyDescent="0.2">
      <c r="A438" s="1">
        <v>40919</v>
      </c>
      <c r="B438">
        <v>34</v>
      </c>
      <c r="C438">
        <v>6.86</v>
      </c>
      <c r="D438">
        <v>6.96</v>
      </c>
      <c r="E438" s="214" t="str">
        <f t="shared" si="18"/>
        <v/>
      </c>
      <c r="F438" s="190">
        <f t="shared" si="19"/>
        <v>6.8500000000000005</v>
      </c>
      <c r="G438" s="190">
        <f t="shared" si="20"/>
        <v>6.97</v>
      </c>
    </row>
    <row r="439" spans="1:7" ht="15.75" x14ac:dyDescent="0.2">
      <c r="A439" s="1">
        <v>40920</v>
      </c>
      <c r="B439">
        <v>34</v>
      </c>
      <c r="C439">
        <v>6.86</v>
      </c>
      <c r="D439">
        <v>6.96</v>
      </c>
      <c r="E439" s="214" t="str">
        <f t="shared" si="18"/>
        <v/>
      </c>
      <c r="F439" s="190">
        <f t="shared" si="19"/>
        <v>6.8500000000000005</v>
      </c>
      <c r="G439" s="190">
        <f t="shared" si="20"/>
        <v>6.97</v>
      </c>
    </row>
    <row r="440" spans="1:7" ht="15.75" x14ac:dyDescent="0.2">
      <c r="A440" s="1">
        <v>40921</v>
      </c>
      <c r="B440">
        <v>34</v>
      </c>
      <c r="C440">
        <v>6.86</v>
      </c>
      <c r="D440">
        <v>6.96</v>
      </c>
      <c r="E440" s="214" t="str">
        <f t="shared" si="18"/>
        <v/>
      </c>
      <c r="F440" s="190">
        <f t="shared" si="19"/>
        <v>6.8500000000000005</v>
      </c>
      <c r="G440" s="190">
        <f t="shared" si="20"/>
        <v>6.97</v>
      </c>
    </row>
    <row r="441" spans="1:7" ht="15.75" x14ac:dyDescent="0.2">
      <c r="A441" s="1">
        <v>40922</v>
      </c>
      <c r="B441">
        <v>34</v>
      </c>
      <c r="C441">
        <v>6.86</v>
      </c>
      <c r="D441">
        <v>6.96</v>
      </c>
      <c r="E441" s="214" t="str">
        <f t="shared" si="18"/>
        <v/>
      </c>
      <c r="F441" s="190">
        <f t="shared" si="19"/>
        <v>6.8500000000000005</v>
      </c>
      <c r="G441" s="190">
        <f t="shared" si="20"/>
        <v>6.97</v>
      </c>
    </row>
    <row r="442" spans="1:7" ht="15.75" x14ac:dyDescent="0.2">
      <c r="A442" s="1">
        <v>40923</v>
      </c>
      <c r="B442">
        <v>34</v>
      </c>
      <c r="C442">
        <v>6.86</v>
      </c>
      <c r="D442">
        <v>6.96</v>
      </c>
      <c r="E442" s="214" t="str">
        <f t="shared" si="18"/>
        <v/>
      </c>
      <c r="F442" s="190">
        <f t="shared" si="19"/>
        <v>6.8500000000000005</v>
      </c>
      <c r="G442" s="190">
        <f t="shared" si="20"/>
        <v>6.97</v>
      </c>
    </row>
    <row r="443" spans="1:7" ht="15.75" x14ac:dyDescent="0.2">
      <c r="A443" s="1">
        <v>40924</v>
      </c>
      <c r="B443">
        <v>34</v>
      </c>
      <c r="C443">
        <v>6.86</v>
      </c>
      <c r="D443">
        <v>6.96</v>
      </c>
      <c r="E443" s="214" t="str">
        <f t="shared" si="18"/>
        <v/>
      </c>
      <c r="F443" s="190">
        <f t="shared" si="19"/>
        <v>6.8500000000000005</v>
      </c>
      <c r="G443" s="190">
        <f t="shared" si="20"/>
        <v>6.97</v>
      </c>
    </row>
    <row r="444" spans="1:7" ht="15.75" x14ac:dyDescent="0.2">
      <c r="A444" s="1">
        <v>40925</v>
      </c>
      <c r="B444">
        <v>34</v>
      </c>
      <c r="C444">
        <v>6.86</v>
      </c>
      <c r="D444">
        <v>6.96</v>
      </c>
      <c r="E444" s="214" t="str">
        <f t="shared" si="18"/>
        <v/>
      </c>
      <c r="F444" s="190">
        <f t="shared" si="19"/>
        <v>6.8500000000000005</v>
      </c>
      <c r="G444" s="190">
        <f t="shared" si="20"/>
        <v>6.97</v>
      </c>
    </row>
    <row r="445" spans="1:7" ht="15.75" x14ac:dyDescent="0.2">
      <c r="A445" s="1">
        <v>40926</v>
      </c>
      <c r="B445">
        <v>34</v>
      </c>
      <c r="C445">
        <v>6.86</v>
      </c>
      <c r="D445">
        <v>6.96</v>
      </c>
      <c r="E445" s="214" t="str">
        <f t="shared" si="18"/>
        <v/>
      </c>
      <c r="F445" s="190">
        <f t="shared" si="19"/>
        <v>6.8500000000000005</v>
      </c>
      <c r="G445" s="190">
        <f t="shared" si="20"/>
        <v>6.97</v>
      </c>
    </row>
    <row r="446" spans="1:7" ht="15.75" x14ac:dyDescent="0.2">
      <c r="A446" s="1">
        <v>40927</v>
      </c>
      <c r="B446">
        <v>34</v>
      </c>
      <c r="C446">
        <v>6.86</v>
      </c>
      <c r="D446">
        <v>6.96</v>
      </c>
      <c r="E446" s="214" t="str">
        <f t="shared" si="18"/>
        <v/>
      </c>
      <c r="F446" s="190">
        <f t="shared" si="19"/>
        <v>6.8500000000000005</v>
      </c>
      <c r="G446" s="190">
        <f t="shared" si="20"/>
        <v>6.97</v>
      </c>
    </row>
    <row r="447" spans="1:7" ht="15.75" x14ac:dyDescent="0.2">
      <c r="A447" s="1">
        <v>40928</v>
      </c>
      <c r="B447">
        <v>34</v>
      </c>
      <c r="C447">
        <v>6.86</v>
      </c>
      <c r="D447">
        <v>6.96</v>
      </c>
      <c r="E447" s="214" t="str">
        <f t="shared" si="18"/>
        <v/>
      </c>
      <c r="F447" s="190">
        <f t="shared" si="19"/>
        <v>6.8500000000000005</v>
      </c>
      <c r="G447" s="190">
        <f t="shared" si="20"/>
        <v>6.97</v>
      </c>
    </row>
    <row r="448" spans="1:7" ht="15.75" x14ac:dyDescent="0.2">
      <c r="A448" s="1">
        <v>40929</v>
      </c>
      <c r="B448">
        <v>34</v>
      </c>
      <c r="C448">
        <v>6.86</v>
      </c>
      <c r="D448">
        <v>6.96</v>
      </c>
      <c r="E448" s="214" t="str">
        <f t="shared" si="18"/>
        <v/>
      </c>
      <c r="F448" s="190">
        <f t="shared" si="19"/>
        <v>6.8500000000000005</v>
      </c>
      <c r="G448" s="190">
        <f t="shared" si="20"/>
        <v>6.97</v>
      </c>
    </row>
    <row r="449" spans="1:7" ht="15.75" x14ac:dyDescent="0.2">
      <c r="A449" s="1">
        <v>40930</v>
      </c>
      <c r="B449">
        <v>34</v>
      </c>
      <c r="C449">
        <v>6.86</v>
      </c>
      <c r="D449">
        <v>6.96</v>
      </c>
      <c r="E449" s="214" t="str">
        <f t="shared" si="18"/>
        <v/>
      </c>
      <c r="F449" s="190">
        <f t="shared" si="19"/>
        <v>6.8500000000000005</v>
      </c>
      <c r="G449" s="190">
        <f t="shared" si="20"/>
        <v>6.97</v>
      </c>
    </row>
    <row r="450" spans="1:7" ht="15.75" x14ac:dyDescent="0.2">
      <c r="A450" s="1">
        <v>40931</v>
      </c>
      <c r="B450">
        <v>34</v>
      </c>
      <c r="C450">
        <v>6.86</v>
      </c>
      <c r="D450">
        <v>6.96</v>
      </c>
      <c r="E450" s="214" t="str">
        <f t="shared" ref="E450:E513" si="21">IF(C449=C450,"",1)</f>
        <v/>
      </c>
      <c r="F450" s="190">
        <f t="shared" ref="F450:F513" si="22">+C450-0.01</f>
        <v>6.8500000000000005</v>
      </c>
      <c r="G450" s="190">
        <f t="shared" ref="G450:G513" si="23">D450+0.01</f>
        <v>6.97</v>
      </c>
    </row>
    <row r="451" spans="1:7" ht="15.75" x14ac:dyDescent="0.2">
      <c r="A451" s="1">
        <v>40932</v>
      </c>
      <c r="B451">
        <v>34</v>
      </c>
      <c r="C451">
        <v>6.86</v>
      </c>
      <c r="D451">
        <v>6.96</v>
      </c>
      <c r="E451" s="214" t="str">
        <f t="shared" si="21"/>
        <v/>
      </c>
      <c r="F451" s="190">
        <f t="shared" si="22"/>
        <v>6.8500000000000005</v>
      </c>
      <c r="G451" s="190">
        <f t="shared" si="23"/>
        <v>6.97</v>
      </c>
    </row>
    <row r="452" spans="1:7" ht="15.75" x14ac:dyDescent="0.2">
      <c r="A452" s="1">
        <v>40933</v>
      </c>
      <c r="B452">
        <v>34</v>
      </c>
      <c r="C452">
        <v>6.86</v>
      </c>
      <c r="D452">
        <v>6.96</v>
      </c>
      <c r="E452" s="214" t="str">
        <f t="shared" si="21"/>
        <v/>
      </c>
      <c r="F452" s="190">
        <f t="shared" si="22"/>
        <v>6.8500000000000005</v>
      </c>
      <c r="G452" s="190">
        <f t="shared" si="23"/>
        <v>6.97</v>
      </c>
    </row>
    <row r="453" spans="1:7" ht="15.75" x14ac:dyDescent="0.2">
      <c r="A453" s="1">
        <v>40934</v>
      </c>
      <c r="B453">
        <v>34</v>
      </c>
      <c r="C453">
        <v>6.86</v>
      </c>
      <c r="D453">
        <v>6.96</v>
      </c>
      <c r="E453" s="214" t="str">
        <f t="shared" si="21"/>
        <v/>
      </c>
      <c r="F453" s="190">
        <f t="shared" si="22"/>
        <v>6.8500000000000005</v>
      </c>
      <c r="G453" s="190">
        <f t="shared" si="23"/>
        <v>6.97</v>
      </c>
    </row>
    <row r="454" spans="1:7" ht="15.75" x14ac:dyDescent="0.2">
      <c r="A454" s="1">
        <v>40935</v>
      </c>
      <c r="B454">
        <v>34</v>
      </c>
      <c r="C454">
        <v>6.86</v>
      </c>
      <c r="D454">
        <v>6.96</v>
      </c>
      <c r="E454" s="214" t="str">
        <f t="shared" si="21"/>
        <v/>
      </c>
      <c r="F454" s="190">
        <f t="shared" si="22"/>
        <v>6.8500000000000005</v>
      </c>
      <c r="G454" s="190">
        <f t="shared" si="23"/>
        <v>6.97</v>
      </c>
    </row>
    <row r="455" spans="1:7" ht="15.75" x14ac:dyDescent="0.2">
      <c r="A455" s="1">
        <v>40936</v>
      </c>
      <c r="B455">
        <v>34</v>
      </c>
      <c r="C455">
        <v>6.86</v>
      </c>
      <c r="D455">
        <v>6.96</v>
      </c>
      <c r="E455" s="214" t="str">
        <f t="shared" si="21"/>
        <v/>
      </c>
      <c r="F455" s="190">
        <f t="shared" si="22"/>
        <v>6.8500000000000005</v>
      </c>
      <c r="G455" s="190">
        <f t="shared" si="23"/>
        <v>6.97</v>
      </c>
    </row>
    <row r="456" spans="1:7" ht="15.75" x14ac:dyDescent="0.2">
      <c r="A456" s="1">
        <v>40937</v>
      </c>
      <c r="B456">
        <v>34</v>
      </c>
      <c r="C456">
        <v>6.86</v>
      </c>
      <c r="D456">
        <v>6.96</v>
      </c>
      <c r="E456" s="214" t="str">
        <f t="shared" si="21"/>
        <v/>
      </c>
      <c r="F456" s="190">
        <f t="shared" si="22"/>
        <v>6.8500000000000005</v>
      </c>
      <c r="G456" s="190">
        <f t="shared" si="23"/>
        <v>6.97</v>
      </c>
    </row>
    <row r="457" spans="1:7" ht="15.75" x14ac:dyDescent="0.2">
      <c r="A457" s="1">
        <v>40938</v>
      </c>
      <c r="B457">
        <v>34</v>
      </c>
      <c r="C457">
        <v>6.86</v>
      </c>
      <c r="D457">
        <v>6.96</v>
      </c>
      <c r="E457" s="214" t="str">
        <f t="shared" si="21"/>
        <v/>
      </c>
      <c r="F457" s="190">
        <f t="shared" si="22"/>
        <v>6.8500000000000005</v>
      </c>
      <c r="G457" s="190">
        <f t="shared" si="23"/>
        <v>6.97</v>
      </c>
    </row>
    <row r="458" spans="1:7" ht="15.75" x14ac:dyDescent="0.2">
      <c r="A458" s="1">
        <v>40939</v>
      </c>
      <c r="B458">
        <v>34</v>
      </c>
      <c r="C458">
        <v>6.86</v>
      </c>
      <c r="D458">
        <v>6.96</v>
      </c>
      <c r="E458" s="214" t="str">
        <f t="shared" si="21"/>
        <v/>
      </c>
      <c r="F458" s="190">
        <f t="shared" si="22"/>
        <v>6.8500000000000005</v>
      </c>
      <c r="G458" s="190">
        <f t="shared" si="23"/>
        <v>6.97</v>
      </c>
    </row>
    <row r="459" spans="1:7" ht="15.75" x14ac:dyDescent="0.2">
      <c r="A459" s="1">
        <v>40940</v>
      </c>
      <c r="B459">
        <v>34</v>
      </c>
      <c r="C459">
        <v>6.86</v>
      </c>
      <c r="D459">
        <v>6.96</v>
      </c>
      <c r="E459" s="214" t="str">
        <f t="shared" si="21"/>
        <v/>
      </c>
      <c r="F459" s="190">
        <f t="shared" si="22"/>
        <v>6.8500000000000005</v>
      </c>
      <c r="G459" s="190">
        <f t="shared" si="23"/>
        <v>6.97</v>
      </c>
    </row>
    <row r="460" spans="1:7" ht="15.75" x14ac:dyDescent="0.2">
      <c r="A460" s="1">
        <v>40941</v>
      </c>
      <c r="B460">
        <v>34</v>
      </c>
      <c r="C460">
        <v>6.86</v>
      </c>
      <c r="D460">
        <v>6.96</v>
      </c>
      <c r="E460" s="214" t="str">
        <f t="shared" si="21"/>
        <v/>
      </c>
      <c r="F460" s="190">
        <f t="shared" si="22"/>
        <v>6.8500000000000005</v>
      </c>
      <c r="G460" s="190">
        <f t="shared" si="23"/>
        <v>6.97</v>
      </c>
    </row>
    <row r="461" spans="1:7" ht="15.75" x14ac:dyDescent="0.2">
      <c r="A461" s="1">
        <v>40942</v>
      </c>
      <c r="B461">
        <v>34</v>
      </c>
      <c r="C461">
        <v>6.86</v>
      </c>
      <c r="D461">
        <v>6.96</v>
      </c>
      <c r="E461" s="214" t="str">
        <f t="shared" si="21"/>
        <v/>
      </c>
      <c r="F461" s="190">
        <f t="shared" si="22"/>
        <v>6.8500000000000005</v>
      </c>
      <c r="G461" s="190">
        <f t="shared" si="23"/>
        <v>6.97</v>
      </c>
    </row>
    <row r="462" spans="1:7" ht="15.75" x14ac:dyDescent="0.2">
      <c r="A462" s="1">
        <v>40943</v>
      </c>
      <c r="B462">
        <v>34</v>
      </c>
      <c r="C462">
        <v>6.86</v>
      </c>
      <c r="D462">
        <v>6.96</v>
      </c>
      <c r="E462" s="214" t="str">
        <f t="shared" si="21"/>
        <v/>
      </c>
      <c r="F462" s="190">
        <f t="shared" si="22"/>
        <v>6.8500000000000005</v>
      </c>
      <c r="G462" s="190">
        <f t="shared" si="23"/>
        <v>6.97</v>
      </c>
    </row>
    <row r="463" spans="1:7" ht="15.75" x14ac:dyDescent="0.2">
      <c r="A463" s="1">
        <v>40944</v>
      </c>
      <c r="B463">
        <v>34</v>
      </c>
      <c r="C463">
        <v>6.86</v>
      </c>
      <c r="D463">
        <v>6.96</v>
      </c>
      <c r="E463" s="214" t="str">
        <f t="shared" si="21"/>
        <v/>
      </c>
      <c r="F463" s="190">
        <f t="shared" si="22"/>
        <v>6.8500000000000005</v>
      </c>
      <c r="G463" s="190">
        <f t="shared" si="23"/>
        <v>6.97</v>
      </c>
    </row>
    <row r="464" spans="1:7" ht="15.75" x14ac:dyDescent="0.2">
      <c r="A464" s="1">
        <v>40945</v>
      </c>
      <c r="B464">
        <v>34</v>
      </c>
      <c r="C464">
        <v>6.86</v>
      </c>
      <c r="D464">
        <v>6.96</v>
      </c>
      <c r="E464" s="214" t="str">
        <f t="shared" si="21"/>
        <v/>
      </c>
      <c r="F464" s="190">
        <f t="shared" si="22"/>
        <v>6.8500000000000005</v>
      </c>
      <c r="G464" s="190">
        <f t="shared" si="23"/>
        <v>6.97</v>
      </c>
    </row>
    <row r="465" spans="1:7" ht="15.75" x14ac:dyDescent="0.2">
      <c r="A465" s="1">
        <v>40946</v>
      </c>
      <c r="B465">
        <v>34</v>
      </c>
      <c r="C465">
        <v>6.86</v>
      </c>
      <c r="D465">
        <v>6.96</v>
      </c>
      <c r="E465" s="214" t="str">
        <f t="shared" si="21"/>
        <v/>
      </c>
      <c r="F465" s="190">
        <f t="shared" si="22"/>
        <v>6.8500000000000005</v>
      </c>
      <c r="G465" s="190">
        <f t="shared" si="23"/>
        <v>6.97</v>
      </c>
    </row>
    <row r="466" spans="1:7" ht="15.75" x14ac:dyDescent="0.2">
      <c r="A466" s="1">
        <v>40947</v>
      </c>
      <c r="B466">
        <v>34</v>
      </c>
      <c r="C466">
        <v>6.86</v>
      </c>
      <c r="D466">
        <v>6.96</v>
      </c>
      <c r="E466" s="214" t="str">
        <f t="shared" si="21"/>
        <v/>
      </c>
      <c r="F466" s="190">
        <f t="shared" si="22"/>
        <v>6.8500000000000005</v>
      </c>
      <c r="G466" s="190">
        <f t="shared" si="23"/>
        <v>6.97</v>
      </c>
    </row>
    <row r="467" spans="1:7" ht="15.75" x14ac:dyDescent="0.2">
      <c r="A467" s="1">
        <v>40948</v>
      </c>
      <c r="B467">
        <v>34</v>
      </c>
      <c r="C467">
        <v>6.86</v>
      </c>
      <c r="D467">
        <v>6.96</v>
      </c>
      <c r="E467" s="214" t="str">
        <f t="shared" si="21"/>
        <v/>
      </c>
      <c r="F467" s="190">
        <f t="shared" si="22"/>
        <v>6.8500000000000005</v>
      </c>
      <c r="G467" s="190">
        <f t="shared" si="23"/>
        <v>6.97</v>
      </c>
    </row>
    <row r="468" spans="1:7" ht="15.75" x14ac:dyDescent="0.2">
      <c r="A468" s="1">
        <v>40949</v>
      </c>
      <c r="B468">
        <v>34</v>
      </c>
      <c r="C468">
        <v>6.86</v>
      </c>
      <c r="D468">
        <v>6.96</v>
      </c>
      <c r="E468" s="214" t="str">
        <f t="shared" si="21"/>
        <v/>
      </c>
      <c r="F468" s="190">
        <f t="shared" si="22"/>
        <v>6.8500000000000005</v>
      </c>
      <c r="G468" s="190">
        <f t="shared" si="23"/>
        <v>6.97</v>
      </c>
    </row>
    <row r="469" spans="1:7" ht="15.75" x14ac:dyDescent="0.2">
      <c r="A469" s="1">
        <v>40950</v>
      </c>
      <c r="B469">
        <v>34</v>
      </c>
      <c r="C469">
        <v>6.86</v>
      </c>
      <c r="D469">
        <v>6.96</v>
      </c>
      <c r="E469" s="214" t="str">
        <f t="shared" si="21"/>
        <v/>
      </c>
      <c r="F469" s="190">
        <f t="shared" si="22"/>
        <v>6.8500000000000005</v>
      </c>
      <c r="G469" s="190">
        <f t="shared" si="23"/>
        <v>6.97</v>
      </c>
    </row>
    <row r="470" spans="1:7" ht="15.75" x14ac:dyDescent="0.2">
      <c r="A470" s="1">
        <v>40951</v>
      </c>
      <c r="B470">
        <v>34</v>
      </c>
      <c r="C470">
        <v>6.86</v>
      </c>
      <c r="D470">
        <v>6.96</v>
      </c>
      <c r="E470" s="214" t="str">
        <f t="shared" si="21"/>
        <v/>
      </c>
      <c r="F470" s="190">
        <f t="shared" si="22"/>
        <v>6.8500000000000005</v>
      </c>
      <c r="G470" s="190">
        <f t="shared" si="23"/>
        <v>6.97</v>
      </c>
    </row>
    <row r="471" spans="1:7" ht="15.75" x14ac:dyDescent="0.2">
      <c r="A471" s="1">
        <v>40952</v>
      </c>
      <c r="B471">
        <v>34</v>
      </c>
      <c r="C471">
        <v>6.86</v>
      </c>
      <c r="D471">
        <v>6.96</v>
      </c>
      <c r="E471" s="214" t="str">
        <f t="shared" si="21"/>
        <v/>
      </c>
      <c r="F471" s="190">
        <f t="shared" si="22"/>
        <v>6.8500000000000005</v>
      </c>
      <c r="G471" s="190">
        <f t="shared" si="23"/>
        <v>6.97</v>
      </c>
    </row>
    <row r="472" spans="1:7" ht="15.75" x14ac:dyDescent="0.2">
      <c r="A472" s="1">
        <v>40953</v>
      </c>
      <c r="B472">
        <v>34</v>
      </c>
      <c r="C472">
        <v>6.86</v>
      </c>
      <c r="D472">
        <v>6.96</v>
      </c>
      <c r="E472" s="214" t="str">
        <f t="shared" si="21"/>
        <v/>
      </c>
      <c r="F472" s="190">
        <f t="shared" si="22"/>
        <v>6.8500000000000005</v>
      </c>
      <c r="G472" s="190">
        <f t="shared" si="23"/>
        <v>6.97</v>
      </c>
    </row>
    <row r="473" spans="1:7" ht="15.75" x14ac:dyDescent="0.2">
      <c r="A473" s="1">
        <v>40954</v>
      </c>
      <c r="B473">
        <v>34</v>
      </c>
      <c r="C473">
        <v>6.86</v>
      </c>
      <c r="D473">
        <v>6.96</v>
      </c>
      <c r="E473" s="214" t="str">
        <f t="shared" si="21"/>
        <v/>
      </c>
      <c r="F473" s="190">
        <f t="shared" si="22"/>
        <v>6.8500000000000005</v>
      </c>
      <c r="G473" s="190">
        <f t="shared" si="23"/>
        <v>6.97</v>
      </c>
    </row>
    <row r="474" spans="1:7" ht="15.75" x14ac:dyDescent="0.2">
      <c r="A474" s="1">
        <v>40955</v>
      </c>
      <c r="B474">
        <v>34</v>
      </c>
      <c r="C474">
        <v>6.86</v>
      </c>
      <c r="D474">
        <v>6.96</v>
      </c>
      <c r="E474" s="214" t="str">
        <f t="shared" si="21"/>
        <v/>
      </c>
      <c r="F474" s="190">
        <f t="shared" si="22"/>
        <v>6.8500000000000005</v>
      </c>
      <c r="G474" s="190">
        <f t="shared" si="23"/>
        <v>6.97</v>
      </c>
    </row>
    <row r="475" spans="1:7" ht="15.75" x14ac:dyDescent="0.2">
      <c r="A475" s="1">
        <v>40956</v>
      </c>
      <c r="B475">
        <v>34</v>
      </c>
      <c r="C475">
        <v>6.86</v>
      </c>
      <c r="D475">
        <v>6.96</v>
      </c>
      <c r="E475" s="214" t="str">
        <f t="shared" si="21"/>
        <v/>
      </c>
      <c r="F475" s="190">
        <f t="shared" si="22"/>
        <v>6.8500000000000005</v>
      </c>
      <c r="G475" s="190">
        <f t="shared" si="23"/>
        <v>6.97</v>
      </c>
    </row>
    <row r="476" spans="1:7" ht="15.75" x14ac:dyDescent="0.2">
      <c r="A476" s="1">
        <v>40957</v>
      </c>
      <c r="B476">
        <v>34</v>
      </c>
      <c r="C476">
        <v>6.86</v>
      </c>
      <c r="D476">
        <v>6.96</v>
      </c>
      <c r="E476" s="214" t="str">
        <f t="shared" si="21"/>
        <v/>
      </c>
      <c r="F476" s="190">
        <f t="shared" si="22"/>
        <v>6.8500000000000005</v>
      </c>
      <c r="G476" s="190">
        <f t="shared" si="23"/>
        <v>6.97</v>
      </c>
    </row>
    <row r="477" spans="1:7" ht="15.75" x14ac:dyDescent="0.2">
      <c r="A477" s="1">
        <v>40958</v>
      </c>
      <c r="B477">
        <v>34</v>
      </c>
      <c r="C477">
        <v>6.86</v>
      </c>
      <c r="D477">
        <v>6.96</v>
      </c>
      <c r="E477" s="214" t="str">
        <f t="shared" si="21"/>
        <v/>
      </c>
      <c r="F477" s="190">
        <f t="shared" si="22"/>
        <v>6.8500000000000005</v>
      </c>
      <c r="G477" s="190">
        <f t="shared" si="23"/>
        <v>6.97</v>
      </c>
    </row>
    <row r="478" spans="1:7" ht="15.75" x14ac:dyDescent="0.2">
      <c r="A478" s="1">
        <v>40959</v>
      </c>
      <c r="B478">
        <v>34</v>
      </c>
      <c r="C478">
        <v>6.86</v>
      </c>
      <c r="D478">
        <v>6.96</v>
      </c>
      <c r="E478" s="214" t="str">
        <f t="shared" si="21"/>
        <v/>
      </c>
      <c r="F478" s="190">
        <f t="shared" si="22"/>
        <v>6.8500000000000005</v>
      </c>
      <c r="G478" s="190">
        <f t="shared" si="23"/>
        <v>6.97</v>
      </c>
    </row>
    <row r="479" spans="1:7" ht="15.75" x14ac:dyDescent="0.2">
      <c r="A479" s="1">
        <v>40960</v>
      </c>
      <c r="B479">
        <v>34</v>
      </c>
      <c r="C479">
        <v>6.86</v>
      </c>
      <c r="D479">
        <v>6.96</v>
      </c>
      <c r="E479" s="214" t="str">
        <f t="shared" si="21"/>
        <v/>
      </c>
      <c r="F479" s="190">
        <f t="shared" si="22"/>
        <v>6.8500000000000005</v>
      </c>
      <c r="G479" s="190">
        <f t="shared" si="23"/>
        <v>6.97</v>
      </c>
    </row>
    <row r="480" spans="1:7" ht="15.75" x14ac:dyDescent="0.2">
      <c r="A480" s="1">
        <v>40961</v>
      </c>
      <c r="B480">
        <v>34</v>
      </c>
      <c r="C480">
        <v>6.86</v>
      </c>
      <c r="D480">
        <v>6.96</v>
      </c>
      <c r="E480" s="214" t="str">
        <f t="shared" si="21"/>
        <v/>
      </c>
      <c r="F480" s="190">
        <f t="shared" si="22"/>
        <v>6.8500000000000005</v>
      </c>
      <c r="G480" s="190">
        <f t="shared" si="23"/>
        <v>6.97</v>
      </c>
    </row>
    <row r="481" spans="1:7" ht="15.75" x14ac:dyDescent="0.2">
      <c r="A481" s="1">
        <v>40962</v>
      </c>
      <c r="B481">
        <v>34</v>
      </c>
      <c r="C481">
        <v>6.86</v>
      </c>
      <c r="D481">
        <v>6.96</v>
      </c>
      <c r="E481" s="214" t="str">
        <f t="shared" si="21"/>
        <v/>
      </c>
      <c r="F481" s="190">
        <f t="shared" si="22"/>
        <v>6.8500000000000005</v>
      </c>
      <c r="G481" s="190">
        <f t="shared" si="23"/>
        <v>6.97</v>
      </c>
    </row>
    <row r="482" spans="1:7" ht="15.75" x14ac:dyDescent="0.2">
      <c r="A482" s="1">
        <v>40963</v>
      </c>
      <c r="B482">
        <v>34</v>
      </c>
      <c r="C482">
        <v>6.86</v>
      </c>
      <c r="D482">
        <v>6.96</v>
      </c>
      <c r="E482" s="214" t="str">
        <f t="shared" si="21"/>
        <v/>
      </c>
      <c r="F482" s="190">
        <f t="shared" si="22"/>
        <v>6.8500000000000005</v>
      </c>
      <c r="G482" s="190">
        <f t="shared" si="23"/>
        <v>6.97</v>
      </c>
    </row>
    <row r="483" spans="1:7" ht="15.75" x14ac:dyDescent="0.2">
      <c r="A483" s="1">
        <v>40964</v>
      </c>
      <c r="B483">
        <v>34</v>
      </c>
      <c r="C483">
        <v>6.86</v>
      </c>
      <c r="D483">
        <v>6.96</v>
      </c>
      <c r="E483" s="214" t="str">
        <f t="shared" si="21"/>
        <v/>
      </c>
      <c r="F483" s="190">
        <f t="shared" si="22"/>
        <v>6.8500000000000005</v>
      </c>
      <c r="G483" s="190">
        <f t="shared" si="23"/>
        <v>6.97</v>
      </c>
    </row>
    <row r="484" spans="1:7" ht="15.75" x14ac:dyDescent="0.2">
      <c r="A484" s="1">
        <v>40965</v>
      </c>
      <c r="B484">
        <v>34</v>
      </c>
      <c r="C484">
        <v>6.86</v>
      </c>
      <c r="D484">
        <v>6.96</v>
      </c>
      <c r="E484" s="214" t="str">
        <f t="shared" si="21"/>
        <v/>
      </c>
      <c r="F484" s="190">
        <f t="shared" si="22"/>
        <v>6.8500000000000005</v>
      </c>
      <c r="G484" s="190">
        <f t="shared" si="23"/>
        <v>6.97</v>
      </c>
    </row>
    <row r="485" spans="1:7" ht="15.75" x14ac:dyDescent="0.2">
      <c r="A485" s="1">
        <v>40966</v>
      </c>
      <c r="B485">
        <v>34</v>
      </c>
      <c r="C485">
        <v>6.86</v>
      </c>
      <c r="D485">
        <v>6.96</v>
      </c>
      <c r="E485" s="214" t="str">
        <f t="shared" si="21"/>
        <v/>
      </c>
      <c r="F485" s="190">
        <f t="shared" si="22"/>
        <v>6.8500000000000005</v>
      </c>
      <c r="G485" s="190">
        <f t="shared" si="23"/>
        <v>6.97</v>
      </c>
    </row>
    <row r="486" spans="1:7" ht="15.75" x14ac:dyDescent="0.2">
      <c r="A486" s="1">
        <v>40967</v>
      </c>
      <c r="B486">
        <v>34</v>
      </c>
      <c r="C486">
        <v>6.86</v>
      </c>
      <c r="D486">
        <v>6.96</v>
      </c>
      <c r="E486" s="214" t="str">
        <f t="shared" si="21"/>
        <v/>
      </c>
      <c r="F486" s="190">
        <f t="shared" si="22"/>
        <v>6.8500000000000005</v>
      </c>
      <c r="G486" s="190">
        <f t="shared" si="23"/>
        <v>6.97</v>
      </c>
    </row>
    <row r="487" spans="1:7" ht="15.75" x14ac:dyDescent="0.2">
      <c r="A487" s="1">
        <v>40968</v>
      </c>
      <c r="B487">
        <v>34</v>
      </c>
      <c r="C487">
        <v>6.86</v>
      </c>
      <c r="D487">
        <v>6.96</v>
      </c>
      <c r="E487" s="214" t="str">
        <f t="shared" si="21"/>
        <v/>
      </c>
      <c r="F487" s="190">
        <f t="shared" si="22"/>
        <v>6.8500000000000005</v>
      </c>
      <c r="G487" s="190">
        <f t="shared" si="23"/>
        <v>6.97</v>
      </c>
    </row>
    <row r="488" spans="1:7" ht="15.75" x14ac:dyDescent="0.2">
      <c r="A488" s="1">
        <v>40969</v>
      </c>
      <c r="B488">
        <v>34</v>
      </c>
      <c r="C488">
        <v>6.86</v>
      </c>
      <c r="D488">
        <v>6.96</v>
      </c>
      <c r="E488" s="214" t="str">
        <f t="shared" si="21"/>
        <v/>
      </c>
      <c r="F488" s="190">
        <f t="shared" si="22"/>
        <v>6.8500000000000005</v>
      </c>
      <c r="G488" s="190">
        <f t="shared" si="23"/>
        <v>6.97</v>
      </c>
    </row>
    <row r="489" spans="1:7" ht="15.75" x14ac:dyDescent="0.2">
      <c r="A489" s="1">
        <v>40970</v>
      </c>
      <c r="B489">
        <v>34</v>
      </c>
      <c r="C489">
        <v>6.86</v>
      </c>
      <c r="D489">
        <v>6.96</v>
      </c>
      <c r="E489" s="214" t="str">
        <f t="shared" si="21"/>
        <v/>
      </c>
      <c r="F489" s="190">
        <f t="shared" si="22"/>
        <v>6.8500000000000005</v>
      </c>
      <c r="G489" s="190">
        <f t="shared" si="23"/>
        <v>6.97</v>
      </c>
    </row>
    <row r="490" spans="1:7" ht="15.75" x14ac:dyDescent="0.2">
      <c r="A490" s="1">
        <v>40971</v>
      </c>
      <c r="B490">
        <v>34</v>
      </c>
      <c r="C490">
        <v>6.86</v>
      </c>
      <c r="D490">
        <v>6.96</v>
      </c>
      <c r="E490" s="214" t="str">
        <f t="shared" si="21"/>
        <v/>
      </c>
      <c r="F490" s="190">
        <f t="shared" si="22"/>
        <v>6.8500000000000005</v>
      </c>
      <c r="G490" s="190">
        <f t="shared" si="23"/>
        <v>6.97</v>
      </c>
    </row>
    <row r="491" spans="1:7" ht="15.75" x14ac:dyDescent="0.2">
      <c r="A491" s="1">
        <v>40972</v>
      </c>
      <c r="B491">
        <v>34</v>
      </c>
      <c r="C491">
        <v>6.86</v>
      </c>
      <c r="D491">
        <v>6.96</v>
      </c>
      <c r="E491" s="214" t="str">
        <f t="shared" si="21"/>
        <v/>
      </c>
      <c r="F491" s="190">
        <f t="shared" si="22"/>
        <v>6.8500000000000005</v>
      </c>
      <c r="G491" s="190">
        <f t="shared" si="23"/>
        <v>6.97</v>
      </c>
    </row>
    <row r="492" spans="1:7" ht="15.75" x14ac:dyDescent="0.2">
      <c r="A492" s="1">
        <v>40973</v>
      </c>
      <c r="B492">
        <v>34</v>
      </c>
      <c r="C492">
        <v>6.86</v>
      </c>
      <c r="D492">
        <v>6.96</v>
      </c>
      <c r="E492" s="214" t="str">
        <f t="shared" si="21"/>
        <v/>
      </c>
      <c r="F492" s="190">
        <f t="shared" si="22"/>
        <v>6.8500000000000005</v>
      </c>
      <c r="G492" s="190">
        <f t="shared" si="23"/>
        <v>6.97</v>
      </c>
    </row>
    <row r="493" spans="1:7" ht="15.75" x14ac:dyDescent="0.2">
      <c r="A493" s="1">
        <v>40974</v>
      </c>
      <c r="B493">
        <v>34</v>
      </c>
      <c r="C493">
        <v>6.86</v>
      </c>
      <c r="D493">
        <v>6.96</v>
      </c>
      <c r="E493" s="214" t="str">
        <f t="shared" si="21"/>
        <v/>
      </c>
      <c r="F493" s="190">
        <f t="shared" si="22"/>
        <v>6.8500000000000005</v>
      </c>
      <c r="G493" s="190">
        <f t="shared" si="23"/>
        <v>6.97</v>
      </c>
    </row>
    <row r="494" spans="1:7" ht="15.75" x14ac:dyDescent="0.2">
      <c r="A494" s="1">
        <v>40975</v>
      </c>
      <c r="B494">
        <v>34</v>
      </c>
      <c r="C494">
        <v>6.86</v>
      </c>
      <c r="D494">
        <v>6.96</v>
      </c>
      <c r="E494" s="214" t="str">
        <f t="shared" si="21"/>
        <v/>
      </c>
      <c r="F494" s="190">
        <f t="shared" si="22"/>
        <v>6.8500000000000005</v>
      </c>
      <c r="G494" s="190">
        <f t="shared" si="23"/>
        <v>6.97</v>
      </c>
    </row>
    <row r="495" spans="1:7" ht="15.75" x14ac:dyDescent="0.2">
      <c r="A495" s="1">
        <v>40976</v>
      </c>
      <c r="B495">
        <v>34</v>
      </c>
      <c r="C495">
        <v>6.86</v>
      </c>
      <c r="D495">
        <v>6.96</v>
      </c>
      <c r="E495" s="214" t="str">
        <f t="shared" si="21"/>
        <v/>
      </c>
      <c r="F495" s="190">
        <f t="shared" si="22"/>
        <v>6.8500000000000005</v>
      </c>
      <c r="G495" s="190">
        <f t="shared" si="23"/>
        <v>6.97</v>
      </c>
    </row>
    <row r="496" spans="1:7" ht="15.75" x14ac:dyDescent="0.2">
      <c r="A496" s="1">
        <v>40977</v>
      </c>
      <c r="B496">
        <v>34</v>
      </c>
      <c r="C496">
        <v>6.86</v>
      </c>
      <c r="D496">
        <v>6.96</v>
      </c>
      <c r="E496" s="214" t="str">
        <f t="shared" si="21"/>
        <v/>
      </c>
      <c r="F496" s="190">
        <f t="shared" si="22"/>
        <v>6.8500000000000005</v>
      </c>
      <c r="G496" s="190">
        <f t="shared" si="23"/>
        <v>6.97</v>
      </c>
    </row>
    <row r="497" spans="1:7" ht="15.75" x14ac:dyDescent="0.2">
      <c r="A497" s="1">
        <v>40978</v>
      </c>
      <c r="B497">
        <v>34</v>
      </c>
      <c r="C497">
        <v>6.86</v>
      </c>
      <c r="D497">
        <v>6.96</v>
      </c>
      <c r="E497" s="214" t="str">
        <f t="shared" si="21"/>
        <v/>
      </c>
      <c r="F497" s="190">
        <f t="shared" si="22"/>
        <v>6.8500000000000005</v>
      </c>
      <c r="G497" s="190">
        <f t="shared" si="23"/>
        <v>6.97</v>
      </c>
    </row>
    <row r="498" spans="1:7" ht="15.75" x14ac:dyDescent="0.2">
      <c r="A498" s="1">
        <v>40979</v>
      </c>
      <c r="B498">
        <v>34</v>
      </c>
      <c r="C498">
        <v>6.86</v>
      </c>
      <c r="D498">
        <v>6.96</v>
      </c>
      <c r="E498" s="214" t="str">
        <f t="shared" si="21"/>
        <v/>
      </c>
      <c r="F498" s="190">
        <f t="shared" si="22"/>
        <v>6.8500000000000005</v>
      </c>
      <c r="G498" s="190">
        <f t="shared" si="23"/>
        <v>6.97</v>
      </c>
    </row>
    <row r="499" spans="1:7" ht="15.75" x14ac:dyDescent="0.2">
      <c r="A499" s="1">
        <v>40980</v>
      </c>
      <c r="B499">
        <v>34</v>
      </c>
      <c r="C499">
        <v>6.86</v>
      </c>
      <c r="D499">
        <v>6.96</v>
      </c>
      <c r="E499" s="214" t="str">
        <f t="shared" si="21"/>
        <v/>
      </c>
      <c r="F499" s="190">
        <f t="shared" si="22"/>
        <v>6.8500000000000005</v>
      </c>
      <c r="G499" s="190">
        <f t="shared" si="23"/>
        <v>6.97</v>
      </c>
    </row>
    <row r="500" spans="1:7" ht="15.75" x14ac:dyDescent="0.2">
      <c r="A500" s="1">
        <v>40981</v>
      </c>
      <c r="B500">
        <v>34</v>
      </c>
      <c r="C500">
        <v>6.86</v>
      </c>
      <c r="D500">
        <v>6.96</v>
      </c>
      <c r="E500" s="214" t="str">
        <f t="shared" si="21"/>
        <v/>
      </c>
      <c r="F500" s="190">
        <f t="shared" si="22"/>
        <v>6.8500000000000005</v>
      </c>
      <c r="G500" s="190">
        <f t="shared" si="23"/>
        <v>6.97</v>
      </c>
    </row>
    <row r="501" spans="1:7" ht="15.75" x14ac:dyDescent="0.2">
      <c r="A501" s="1">
        <v>40982</v>
      </c>
      <c r="B501">
        <v>34</v>
      </c>
      <c r="C501">
        <v>6.86</v>
      </c>
      <c r="D501">
        <v>6.96</v>
      </c>
      <c r="E501" s="214" t="str">
        <f t="shared" si="21"/>
        <v/>
      </c>
      <c r="F501" s="190">
        <f t="shared" si="22"/>
        <v>6.8500000000000005</v>
      </c>
      <c r="G501" s="190">
        <f t="shared" si="23"/>
        <v>6.97</v>
      </c>
    </row>
    <row r="502" spans="1:7" ht="15.75" x14ac:dyDescent="0.2">
      <c r="A502" s="1">
        <v>40983</v>
      </c>
      <c r="B502">
        <v>34</v>
      </c>
      <c r="C502">
        <v>6.86</v>
      </c>
      <c r="D502">
        <v>6.96</v>
      </c>
      <c r="E502" s="214" t="str">
        <f t="shared" si="21"/>
        <v/>
      </c>
      <c r="F502" s="190">
        <f t="shared" si="22"/>
        <v>6.8500000000000005</v>
      </c>
      <c r="G502" s="190">
        <f t="shared" si="23"/>
        <v>6.97</v>
      </c>
    </row>
    <row r="503" spans="1:7" ht="15.75" x14ac:dyDescent="0.2">
      <c r="A503" s="1">
        <v>40984</v>
      </c>
      <c r="B503">
        <v>34</v>
      </c>
      <c r="C503">
        <v>6.86</v>
      </c>
      <c r="D503">
        <v>6.96</v>
      </c>
      <c r="E503" s="214" t="str">
        <f t="shared" si="21"/>
        <v/>
      </c>
      <c r="F503" s="190">
        <f t="shared" si="22"/>
        <v>6.8500000000000005</v>
      </c>
      <c r="G503" s="190">
        <f t="shared" si="23"/>
        <v>6.97</v>
      </c>
    </row>
    <row r="504" spans="1:7" ht="15.75" x14ac:dyDescent="0.2">
      <c r="A504" s="1">
        <v>40985</v>
      </c>
      <c r="B504">
        <v>34</v>
      </c>
      <c r="C504">
        <v>6.86</v>
      </c>
      <c r="D504">
        <v>6.96</v>
      </c>
      <c r="E504" s="214" t="str">
        <f t="shared" si="21"/>
        <v/>
      </c>
      <c r="F504" s="190">
        <f t="shared" si="22"/>
        <v>6.8500000000000005</v>
      </c>
      <c r="G504" s="190">
        <f t="shared" si="23"/>
        <v>6.97</v>
      </c>
    </row>
    <row r="505" spans="1:7" ht="15.75" x14ac:dyDescent="0.2">
      <c r="A505" s="1">
        <v>40986</v>
      </c>
      <c r="B505">
        <v>34</v>
      </c>
      <c r="C505">
        <v>6.86</v>
      </c>
      <c r="D505">
        <v>6.96</v>
      </c>
      <c r="E505" s="214" t="str">
        <f t="shared" si="21"/>
        <v/>
      </c>
      <c r="F505" s="190">
        <f t="shared" si="22"/>
        <v>6.8500000000000005</v>
      </c>
      <c r="G505" s="190">
        <f t="shared" si="23"/>
        <v>6.97</v>
      </c>
    </row>
    <row r="506" spans="1:7" ht="15.75" x14ac:dyDescent="0.2">
      <c r="A506" s="1">
        <v>40987</v>
      </c>
      <c r="B506">
        <v>34</v>
      </c>
      <c r="C506">
        <v>6.86</v>
      </c>
      <c r="D506">
        <v>6.96</v>
      </c>
      <c r="E506" s="214" t="str">
        <f t="shared" si="21"/>
        <v/>
      </c>
      <c r="F506" s="190">
        <f t="shared" si="22"/>
        <v>6.8500000000000005</v>
      </c>
      <c r="G506" s="190">
        <f t="shared" si="23"/>
        <v>6.97</v>
      </c>
    </row>
    <row r="507" spans="1:7" ht="15.75" x14ac:dyDescent="0.2">
      <c r="A507" s="1">
        <v>40988</v>
      </c>
      <c r="B507">
        <v>34</v>
      </c>
      <c r="C507">
        <v>6.86</v>
      </c>
      <c r="D507">
        <v>6.96</v>
      </c>
      <c r="E507" s="214" t="str">
        <f t="shared" si="21"/>
        <v/>
      </c>
      <c r="F507" s="190">
        <f t="shared" si="22"/>
        <v>6.8500000000000005</v>
      </c>
      <c r="G507" s="190">
        <f t="shared" si="23"/>
        <v>6.97</v>
      </c>
    </row>
    <row r="508" spans="1:7" ht="15.75" x14ac:dyDescent="0.2">
      <c r="A508" s="1">
        <v>40989</v>
      </c>
      <c r="B508">
        <v>34</v>
      </c>
      <c r="C508">
        <v>6.86</v>
      </c>
      <c r="D508">
        <v>6.96</v>
      </c>
      <c r="E508" s="214" t="str">
        <f t="shared" si="21"/>
        <v/>
      </c>
      <c r="F508" s="190">
        <f t="shared" si="22"/>
        <v>6.8500000000000005</v>
      </c>
      <c r="G508" s="190">
        <f t="shared" si="23"/>
        <v>6.97</v>
      </c>
    </row>
    <row r="509" spans="1:7" ht="15.75" x14ac:dyDescent="0.2">
      <c r="A509" s="1">
        <v>40990</v>
      </c>
      <c r="B509">
        <v>34</v>
      </c>
      <c r="C509">
        <v>6.86</v>
      </c>
      <c r="D509">
        <v>6.96</v>
      </c>
      <c r="E509" s="214" t="str">
        <f t="shared" si="21"/>
        <v/>
      </c>
      <c r="F509" s="190">
        <f t="shared" si="22"/>
        <v>6.8500000000000005</v>
      </c>
      <c r="G509" s="190">
        <f t="shared" si="23"/>
        <v>6.97</v>
      </c>
    </row>
    <row r="510" spans="1:7" ht="15.75" x14ac:dyDescent="0.2">
      <c r="A510" s="1">
        <v>40991</v>
      </c>
      <c r="B510">
        <v>34</v>
      </c>
      <c r="C510">
        <v>6.86</v>
      </c>
      <c r="D510">
        <v>6.96</v>
      </c>
      <c r="E510" s="214" t="str">
        <f t="shared" si="21"/>
        <v/>
      </c>
      <c r="F510" s="190">
        <f t="shared" si="22"/>
        <v>6.8500000000000005</v>
      </c>
      <c r="G510" s="190">
        <f t="shared" si="23"/>
        <v>6.97</v>
      </c>
    </row>
    <row r="511" spans="1:7" ht="15.75" x14ac:dyDescent="0.2">
      <c r="A511" s="1">
        <v>40992</v>
      </c>
      <c r="B511">
        <v>34</v>
      </c>
      <c r="C511">
        <v>6.86</v>
      </c>
      <c r="D511">
        <v>6.96</v>
      </c>
      <c r="E511" s="214" t="str">
        <f t="shared" si="21"/>
        <v/>
      </c>
      <c r="F511" s="190">
        <f t="shared" si="22"/>
        <v>6.8500000000000005</v>
      </c>
      <c r="G511" s="190">
        <f t="shared" si="23"/>
        <v>6.97</v>
      </c>
    </row>
    <row r="512" spans="1:7" ht="15.75" x14ac:dyDescent="0.2">
      <c r="A512" s="1">
        <v>40993</v>
      </c>
      <c r="B512">
        <v>34</v>
      </c>
      <c r="C512">
        <v>6.86</v>
      </c>
      <c r="D512">
        <v>6.96</v>
      </c>
      <c r="E512" s="214" t="str">
        <f t="shared" si="21"/>
        <v/>
      </c>
      <c r="F512" s="190">
        <f t="shared" si="22"/>
        <v>6.8500000000000005</v>
      </c>
      <c r="G512" s="190">
        <f t="shared" si="23"/>
        <v>6.97</v>
      </c>
    </row>
    <row r="513" spans="1:7" ht="15.75" x14ac:dyDescent="0.2">
      <c r="A513" s="1">
        <v>40994</v>
      </c>
      <c r="B513">
        <v>34</v>
      </c>
      <c r="C513">
        <v>6.86</v>
      </c>
      <c r="D513">
        <v>6.96</v>
      </c>
      <c r="E513" s="214" t="str">
        <f t="shared" si="21"/>
        <v/>
      </c>
      <c r="F513" s="190">
        <f t="shared" si="22"/>
        <v>6.8500000000000005</v>
      </c>
      <c r="G513" s="190">
        <f t="shared" si="23"/>
        <v>6.97</v>
      </c>
    </row>
    <row r="514" spans="1:7" ht="15.75" x14ac:dyDescent="0.2">
      <c r="A514" s="1">
        <v>40995</v>
      </c>
      <c r="B514">
        <v>34</v>
      </c>
      <c r="C514">
        <v>6.86</v>
      </c>
      <c r="D514">
        <v>6.96</v>
      </c>
      <c r="E514" s="214" t="str">
        <f t="shared" ref="E514:E577" si="24">IF(C513=C514,"",1)</f>
        <v/>
      </c>
      <c r="F514" s="190">
        <f t="shared" ref="F514:F577" si="25">+C514-0.01</f>
        <v>6.8500000000000005</v>
      </c>
      <c r="G514" s="190">
        <f t="shared" ref="G514:G577" si="26">D514+0.01</f>
        <v>6.97</v>
      </c>
    </row>
    <row r="515" spans="1:7" ht="15.75" x14ac:dyDescent="0.2">
      <c r="A515" s="1">
        <v>40996</v>
      </c>
      <c r="B515">
        <v>34</v>
      </c>
      <c r="C515">
        <v>6.86</v>
      </c>
      <c r="D515">
        <v>6.96</v>
      </c>
      <c r="E515" s="214" t="str">
        <f t="shared" si="24"/>
        <v/>
      </c>
      <c r="F515" s="190">
        <f t="shared" si="25"/>
        <v>6.8500000000000005</v>
      </c>
      <c r="G515" s="190">
        <f t="shared" si="26"/>
        <v>6.97</v>
      </c>
    </row>
    <row r="516" spans="1:7" ht="15.75" x14ac:dyDescent="0.2">
      <c r="A516" s="1">
        <v>40997</v>
      </c>
      <c r="B516">
        <v>34</v>
      </c>
      <c r="C516">
        <v>6.86</v>
      </c>
      <c r="D516">
        <v>6.96</v>
      </c>
      <c r="E516" s="214" t="str">
        <f t="shared" si="24"/>
        <v/>
      </c>
      <c r="F516" s="190">
        <f t="shared" si="25"/>
        <v>6.8500000000000005</v>
      </c>
      <c r="G516" s="190">
        <f t="shared" si="26"/>
        <v>6.97</v>
      </c>
    </row>
    <row r="517" spans="1:7" ht="15.75" x14ac:dyDescent="0.2">
      <c r="A517" s="1">
        <v>40998</v>
      </c>
      <c r="B517">
        <v>34</v>
      </c>
      <c r="C517">
        <v>6.86</v>
      </c>
      <c r="D517">
        <v>6.96</v>
      </c>
      <c r="E517" s="214" t="str">
        <f t="shared" si="24"/>
        <v/>
      </c>
      <c r="F517" s="190">
        <f t="shared" si="25"/>
        <v>6.8500000000000005</v>
      </c>
      <c r="G517" s="190">
        <f t="shared" si="26"/>
        <v>6.97</v>
      </c>
    </row>
    <row r="518" spans="1:7" ht="15.75" x14ac:dyDescent="0.2">
      <c r="A518" s="1">
        <v>40999</v>
      </c>
      <c r="B518">
        <v>34</v>
      </c>
      <c r="C518">
        <v>6.86</v>
      </c>
      <c r="D518">
        <v>6.96</v>
      </c>
      <c r="E518" s="214" t="str">
        <f t="shared" si="24"/>
        <v/>
      </c>
      <c r="F518" s="190">
        <f t="shared" si="25"/>
        <v>6.8500000000000005</v>
      </c>
      <c r="G518" s="190">
        <f t="shared" si="26"/>
        <v>6.97</v>
      </c>
    </row>
    <row r="519" spans="1:7" ht="15.75" x14ac:dyDescent="0.2">
      <c r="A519" s="1">
        <v>41000</v>
      </c>
      <c r="B519">
        <v>34</v>
      </c>
      <c r="C519">
        <v>6.86</v>
      </c>
      <c r="D519">
        <v>6.96</v>
      </c>
      <c r="E519" s="214" t="str">
        <f t="shared" si="24"/>
        <v/>
      </c>
      <c r="F519" s="190">
        <f t="shared" si="25"/>
        <v>6.8500000000000005</v>
      </c>
      <c r="G519" s="190">
        <f t="shared" si="26"/>
        <v>6.97</v>
      </c>
    </row>
    <row r="520" spans="1:7" ht="15.75" x14ac:dyDescent="0.2">
      <c r="A520" s="1">
        <v>41001</v>
      </c>
      <c r="B520">
        <v>34</v>
      </c>
      <c r="C520">
        <v>6.86</v>
      </c>
      <c r="D520">
        <v>6.96</v>
      </c>
      <c r="E520" s="214" t="str">
        <f t="shared" si="24"/>
        <v/>
      </c>
      <c r="F520" s="190">
        <f t="shared" si="25"/>
        <v>6.8500000000000005</v>
      </c>
      <c r="G520" s="190">
        <f t="shared" si="26"/>
        <v>6.97</v>
      </c>
    </row>
    <row r="521" spans="1:7" ht="15.75" x14ac:dyDescent="0.2">
      <c r="A521" s="1">
        <v>41002</v>
      </c>
      <c r="B521">
        <v>34</v>
      </c>
      <c r="C521">
        <v>6.86</v>
      </c>
      <c r="D521">
        <v>6.96</v>
      </c>
      <c r="E521" s="214" t="str">
        <f t="shared" si="24"/>
        <v/>
      </c>
      <c r="F521" s="190">
        <f t="shared" si="25"/>
        <v>6.8500000000000005</v>
      </c>
      <c r="G521" s="190">
        <f t="shared" si="26"/>
        <v>6.97</v>
      </c>
    </row>
    <row r="522" spans="1:7" ht="15.75" x14ac:dyDescent="0.2">
      <c r="A522" s="1">
        <v>41003</v>
      </c>
      <c r="B522">
        <v>34</v>
      </c>
      <c r="C522">
        <v>6.86</v>
      </c>
      <c r="D522">
        <v>6.96</v>
      </c>
      <c r="E522" s="214" t="str">
        <f t="shared" si="24"/>
        <v/>
      </c>
      <c r="F522" s="190">
        <f t="shared" si="25"/>
        <v>6.8500000000000005</v>
      </c>
      <c r="G522" s="190">
        <f t="shared" si="26"/>
        <v>6.97</v>
      </c>
    </row>
    <row r="523" spans="1:7" ht="15.75" x14ac:dyDescent="0.2">
      <c r="A523" s="1">
        <v>41004</v>
      </c>
      <c r="B523">
        <v>34</v>
      </c>
      <c r="C523">
        <v>6.86</v>
      </c>
      <c r="D523">
        <v>6.96</v>
      </c>
      <c r="E523" s="214" t="str">
        <f t="shared" si="24"/>
        <v/>
      </c>
      <c r="F523" s="190">
        <f t="shared" si="25"/>
        <v>6.8500000000000005</v>
      </c>
      <c r="G523" s="190">
        <f t="shared" si="26"/>
        <v>6.97</v>
      </c>
    </row>
    <row r="524" spans="1:7" ht="15.75" x14ac:dyDescent="0.2">
      <c r="A524" s="1">
        <v>41005</v>
      </c>
      <c r="B524">
        <v>34</v>
      </c>
      <c r="C524">
        <v>6.86</v>
      </c>
      <c r="D524">
        <v>6.96</v>
      </c>
      <c r="E524" s="214" t="str">
        <f t="shared" si="24"/>
        <v/>
      </c>
      <c r="F524" s="190">
        <f t="shared" si="25"/>
        <v>6.8500000000000005</v>
      </c>
      <c r="G524" s="190">
        <f t="shared" si="26"/>
        <v>6.97</v>
      </c>
    </row>
    <row r="525" spans="1:7" ht="15.75" x14ac:dyDescent="0.2">
      <c r="A525" s="1">
        <v>41006</v>
      </c>
      <c r="B525">
        <v>34</v>
      </c>
      <c r="C525">
        <v>6.86</v>
      </c>
      <c r="D525">
        <v>6.96</v>
      </c>
      <c r="E525" s="214" t="str">
        <f t="shared" si="24"/>
        <v/>
      </c>
      <c r="F525" s="190">
        <f t="shared" si="25"/>
        <v>6.8500000000000005</v>
      </c>
      <c r="G525" s="190">
        <f t="shared" si="26"/>
        <v>6.97</v>
      </c>
    </row>
    <row r="526" spans="1:7" ht="15.75" x14ac:dyDescent="0.2">
      <c r="A526" s="1">
        <v>41007</v>
      </c>
      <c r="B526">
        <v>34</v>
      </c>
      <c r="C526">
        <v>6.86</v>
      </c>
      <c r="D526">
        <v>6.96</v>
      </c>
      <c r="E526" s="214" t="str">
        <f t="shared" si="24"/>
        <v/>
      </c>
      <c r="F526" s="190">
        <f t="shared" si="25"/>
        <v>6.8500000000000005</v>
      </c>
      <c r="G526" s="190">
        <f t="shared" si="26"/>
        <v>6.97</v>
      </c>
    </row>
    <row r="527" spans="1:7" ht="15.75" x14ac:dyDescent="0.2">
      <c r="A527" s="1">
        <v>41008</v>
      </c>
      <c r="B527">
        <v>34</v>
      </c>
      <c r="C527">
        <v>6.86</v>
      </c>
      <c r="D527">
        <v>6.96</v>
      </c>
      <c r="E527" s="214" t="str">
        <f t="shared" si="24"/>
        <v/>
      </c>
      <c r="F527" s="190">
        <f t="shared" si="25"/>
        <v>6.8500000000000005</v>
      </c>
      <c r="G527" s="190">
        <f t="shared" si="26"/>
        <v>6.97</v>
      </c>
    </row>
    <row r="528" spans="1:7" ht="15.75" x14ac:dyDescent="0.2">
      <c r="A528" s="1">
        <v>41009</v>
      </c>
      <c r="B528">
        <v>34</v>
      </c>
      <c r="C528">
        <v>6.86</v>
      </c>
      <c r="D528">
        <v>6.96</v>
      </c>
      <c r="E528" s="214" t="str">
        <f t="shared" si="24"/>
        <v/>
      </c>
      <c r="F528" s="190">
        <f t="shared" si="25"/>
        <v>6.8500000000000005</v>
      </c>
      <c r="G528" s="190">
        <f t="shared" si="26"/>
        <v>6.97</v>
      </c>
    </row>
    <row r="529" spans="1:7" ht="15.75" x14ac:dyDescent="0.2">
      <c r="A529" s="1">
        <v>41010</v>
      </c>
      <c r="B529">
        <v>34</v>
      </c>
      <c r="C529">
        <v>6.86</v>
      </c>
      <c r="D529">
        <v>6.96</v>
      </c>
      <c r="E529" s="214" t="str">
        <f t="shared" si="24"/>
        <v/>
      </c>
      <c r="F529" s="190">
        <f t="shared" si="25"/>
        <v>6.8500000000000005</v>
      </c>
      <c r="G529" s="190">
        <f t="shared" si="26"/>
        <v>6.97</v>
      </c>
    </row>
    <row r="530" spans="1:7" ht="15.75" x14ac:dyDescent="0.2">
      <c r="A530" s="1">
        <v>41011</v>
      </c>
      <c r="B530">
        <v>34</v>
      </c>
      <c r="C530">
        <v>6.86</v>
      </c>
      <c r="D530">
        <v>6.96</v>
      </c>
      <c r="E530" s="214" t="str">
        <f t="shared" si="24"/>
        <v/>
      </c>
      <c r="F530" s="190">
        <f t="shared" si="25"/>
        <v>6.8500000000000005</v>
      </c>
      <c r="G530" s="190">
        <f t="shared" si="26"/>
        <v>6.97</v>
      </c>
    </row>
    <row r="531" spans="1:7" ht="15.75" x14ac:dyDescent="0.2">
      <c r="A531" s="1">
        <v>41012</v>
      </c>
      <c r="B531">
        <v>34</v>
      </c>
      <c r="C531">
        <v>6.86</v>
      </c>
      <c r="D531">
        <v>6.96</v>
      </c>
      <c r="E531" s="214" t="str">
        <f t="shared" si="24"/>
        <v/>
      </c>
      <c r="F531" s="190">
        <f t="shared" si="25"/>
        <v>6.8500000000000005</v>
      </c>
      <c r="G531" s="190">
        <f t="shared" si="26"/>
        <v>6.97</v>
      </c>
    </row>
    <row r="532" spans="1:7" ht="15.75" x14ac:dyDescent="0.2">
      <c r="A532" s="1">
        <v>41013</v>
      </c>
      <c r="B532">
        <v>34</v>
      </c>
      <c r="C532">
        <v>6.86</v>
      </c>
      <c r="D532">
        <v>6.96</v>
      </c>
      <c r="E532" s="214" t="str">
        <f t="shared" si="24"/>
        <v/>
      </c>
      <c r="F532" s="190">
        <f t="shared" si="25"/>
        <v>6.8500000000000005</v>
      </c>
      <c r="G532" s="190">
        <f t="shared" si="26"/>
        <v>6.97</v>
      </c>
    </row>
    <row r="533" spans="1:7" ht="15.75" x14ac:dyDescent="0.2">
      <c r="A533" s="1">
        <v>41014</v>
      </c>
      <c r="B533">
        <v>34</v>
      </c>
      <c r="C533">
        <v>6.86</v>
      </c>
      <c r="D533">
        <v>6.96</v>
      </c>
      <c r="E533" s="214" t="str">
        <f t="shared" si="24"/>
        <v/>
      </c>
      <c r="F533" s="190">
        <f t="shared" si="25"/>
        <v>6.8500000000000005</v>
      </c>
      <c r="G533" s="190">
        <f t="shared" si="26"/>
        <v>6.97</v>
      </c>
    </row>
    <row r="534" spans="1:7" ht="15.75" x14ac:dyDescent="0.2">
      <c r="A534" s="1">
        <v>41015</v>
      </c>
      <c r="B534">
        <v>34</v>
      </c>
      <c r="C534">
        <v>6.86</v>
      </c>
      <c r="D534">
        <v>6.96</v>
      </c>
      <c r="E534" s="214" t="str">
        <f t="shared" si="24"/>
        <v/>
      </c>
      <c r="F534" s="190">
        <f t="shared" si="25"/>
        <v>6.8500000000000005</v>
      </c>
      <c r="G534" s="190">
        <f t="shared" si="26"/>
        <v>6.97</v>
      </c>
    </row>
    <row r="535" spans="1:7" ht="15.75" x14ac:dyDescent="0.2">
      <c r="A535" s="1">
        <v>41016</v>
      </c>
      <c r="B535">
        <v>34</v>
      </c>
      <c r="C535">
        <v>6.86</v>
      </c>
      <c r="D535">
        <v>6.96</v>
      </c>
      <c r="E535" s="214" t="str">
        <f t="shared" si="24"/>
        <v/>
      </c>
      <c r="F535" s="190">
        <f t="shared" si="25"/>
        <v>6.8500000000000005</v>
      </c>
      <c r="G535" s="190">
        <f t="shared" si="26"/>
        <v>6.97</v>
      </c>
    </row>
    <row r="536" spans="1:7" ht="15.75" x14ac:dyDescent="0.2">
      <c r="A536" s="1">
        <v>41017</v>
      </c>
      <c r="B536">
        <v>34</v>
      </c>
      <c r="C536">
        <v>6.86</v>
      </c>
      <c r="D536">
        <v>6.96</v>
      </c>
      <c r="E536" s="214" t="str">
        <f t="shared" si="24"/>
        <v/>
      </c>
      <c r="F536" s="190">
        <f t="shared" si="25"/>
        <v>6.8500000000000005</v>
      </c>
      <c r="G536" s="190">
        <f t="shared" si="26"/>
        <v>6.97</v>
      </c>
    </row>
    <row r="537" spans="1:7" ht="15.75" x14ac:dyDescent="0.2">
      <c r="A537" s="1">
        <v>41018</v>
      </c>
      <c r="B537">
        <v>34</v>
      </c>
      <c r="C537">
        <v>6.86</v>
      </c>
      <c r="D537">
        <v>6.96</v>
      </c>
      <c r="E537" s="214" t="str">
        <f t="shared" si="24"/>
        <v/>
      </c>
      <c r="F537" s="190">
        <f t="shared" si="25"/>
        <v>6.8500000000000005</v>
      </c>
      <c r="G537" s="190">
        <f t="shared" si="26"/>
        <v>6.97</v>
      </c>
    </row>
    <row r="538" spans="1:7" ht="15.75" x14ac:dyDescent="0.2">
      <c r="A538" s="1">
        <v>41019</v>
      </c>
      <c r="B538">
        <v>34</v>
      </c>
      <c r="C538">
        <v>6.86</v>
      </c>
      <c r="D538">
        <v>6.96</v>
      </c>
      <c r="E538" s="214" t="str">
        <f t="shared" si="24"/>
        <v/>
      </c>
      <c r="F538" s="190">
        <f t="shared" si="25"/>
        <v>6.8500000000000005</v>
      </c>
      <c r="G538" s="190">
        <f t="shared" si="26"/>
        <v>6.97</v>
      </c>
    </row>
    <row r="539" spans="1:7" ht="15.75" x14ac:dyDescent="0.2">
      <c r="A539" s="1">
        <v>41020</v>
      </c>
      <c r="B539">
        <v>34</v>
      </c>
      <c r="C539">
        <v>6.86</v>
      </c>
      <c r="D539">
        <v>6.96</v>
      </c>
      <c r="E539" s="214" t="str">
        <f t="shared" si="24"/>
        <v/>
      </c>
      <c r="F539" s="190">
        <f t="shared" si="25"/>
        <v>6.8500000000000005</v>
      </c>
      <c r="G539" s="190">
        <f t="shared" si="26"/>
        <v>6.97</v>
      </c>
    </row>
    <row r="540" spans="1:7" ht="15.75" x14ac:dyDescent="0.2">
      <c r="A540" s="1">
        <v>41021</v>
      </c>
      <c r="B540">
        <v>34</v>
      </c>
      <c r="C540">
        <v>6.86</v>
      </c>
      <c r="D540">
        <v>6.96</v>
      </c>
      <c r="E540" s="214" t="str">
        <f t="shared" si="24"/>
        <v/>
      </c>
      <c r="F540" s="190">
        <f t="shared" si="25"/>
        <v>6.8500000000000005</v>
      </c>
      <c r="G540" s="190">
        <f t="shared" si="26"/>
        <v>6.97</v>
      </c>
    </row>
    <row r="541" spans="1:7" ht="15.75" x14ac:dyDescent="0.2">
      <c r="A541" s="1">
        <v>41022</v>
      </c>
      <c r="B541">
        <v>34</v>
      </c>
      <c r="C541">
        <v>6.86</v>
      </c>
      <c r="D541">
        <v>6.96</v>
      </c>
      <c r="E541" s="214" t="str">
        <f t="shared" si="24"/>
        <v/>
      </c>
      <c r="F541" s="190">
        <f t="shared" si="25"/>
        <v>6.8500000000000005</v>
      </c>
      <c r="G541" s="190">
        <f t="shared" si="26"/>
        <v>6.97</v>
      </c>
    </row>
    <row r="542" spans="1:7" ht="15.75" x14ac:dyDescent="0.2">
      <c r="A542" s="1">
        <v>41023</v>
      </c>
      <c r="B542">
        <v>34</v>
      </c>
      <c r="C542">
        <v>6.86</v>
      </c>
      <c r="D542">
        <v>6.96</v>
      </c>
      <c r="E542" s="215" t="str">
        <f t="shared" si="24"/>
        <v/>
      </c>
      <c r="F542" s="190">
        <f t="shared" si="25"/>
        <v>6.8500000000000005</v>
      </c>
      <c r="G542" s="190">
        <f t="shared" si="26"/>
        <v>6.97</v>
      </c>
    </row>
    <row r="543" spans="1:7" ht="15.75" x14ac:dyDescent="0.2">
      <c r="A543" s="1">
        <v>41024</v>
      </c>
      <c r="B543">
        <v>34</v>
      </c>
      <c r="C543">
        <v>6.86</v>
      </c>
      <c r="D543">
        <v>6.96</v>
      </c>
      <c r="E543" s="215" t="str">
        <f t="shared" si="24"/>
        <v/>
      </c>
      <c r="F543" s="190">
        <f t="shared" si="25"/>
        <v>6.8500000000000005</v>
      </c>
      <c r="G543" s="190">
        <f t="shared" si="26"/>
        <v>6.97</v>
      </c>
    </row>
    <row r="544" spans="1:7" ht="15.75" x14ac:dyDescent="0.2">
      <c r="A544" s="1">
        <v>41025</v>
      </c>
      <c r="B544">
        <v>34</v>
      </c>
      <c r="C544">
        <v>6.86</v>
      </c>
      <c r="D544">
        <v>6.96</v>
      </c>
      <c r="E544" s="215" t="str">
        <f t="shared" si="24"/>
        <v/>
      </c>
      <c r="F544" s="190">
        <f t="shared" si="25"/>
        <v>6.8500000000000005</v>
      </c>
      <c r="G544" s="190">
        <f t="shared" si="26"/>
        <v>6.97</v>
      </c>
    </row>
    <row r="545" spans="1:7" ht="15.75" x14ac:dyDescent="0.2">
      <c r="A545" s="1">
        <v>41026</v>
      </c>
      <c r="B545">
        <v>34</v>
      </c>
      <c r="C545">
        <v>6.86</v>
      </c>
      <c r="D545">
        <v>6.96</v>
      </c>
      <c r="E545" s="215" t="str">
        <f t="shared" si="24"/>
        <v/>
      </c>
      <c r="F545" s="190">
        <f t="shared" si="25"/>
        <v>6.8500000000000005</v>
      </c>
      <c r="G545" s="190">
        <f t="shared" si="26"/>
        <v>6.97</v>
      </c>
    </row>
    <row r="546" spans="1:7" ht="15.75" x14ac:dyDescent="0.2">
      <c r="A546" s="1">
        <v>41027</v>
      </c>
      <c r="B546">
        <v>34</v>
      </c>
      <c r="C546">
        <v>6.86</v>
      </c>
      <c r="D546">
        <v>6.96</v>
      </c>
      <c r="E546" s="215" t="str">
        <f t="shared" si="24"/>
        <v/>
      </c>
      <c r="F546" s="190">
        <f t="shared" si="25"/>
        <v>6.8500000000000005</v>
      </c>
      <c r="G546" s="190">
        <f t="shared" si="26"/>
        <v>6.97</v>
      </c>
    </row>
    <row r="547" spans="1:7" ht="15.75" x14ac:dyDescent="0.2">
      <c r="A547" s="1">
        <v>41028</v>
      </c>
      <c r="B547">
        <v>34</v>
      </c>
      <c r="C547">
        <v>6.86</v>
      </c>
      <c r="D547">
        <v>6.96</v>
      </c>
      <c r="E547" s="215" t="str">
        <f t="shared" si="24"/>
        <v/>
      </c>
      <c r="F547" s="190">
        <f t="shared" si="25"/>
        <v>6.8500000000000005</v>
      </c>
      <c r="G547" s="190">
        <f t="shared" si="26"/>
        <v>6.97</v>
      </c>
    </row>
    <row r="548" spans="1:7" ht="15.75" x14ac:dyDescent="0.2">
      <c r="A548" s="1">
        <v>41029</v>
      </c>
      <c r="B548">
        <v>34</v>
      </c>
      <c r="C548">
        <v>6.86</v>
      </c>
      <c r="D548">
        <v>6.96</v>
      </c>
      <c r="E548" s="215" t="str">
        <f t="shared" si="24"/>
        <v/>
      </c>
      <c r="F548" s="190">
        <f t="shared" si="25"/>
        <v>6.8500000000000005</v>
      </c>
      <c r="G548" s="190">
        <f t="shared" si="26"/>
        <v>6.97</v>
      </c>
    </row>
    <row r="549" spans="1:7" ht="15.75" x14ac:dyDescent="0.2">
      <c r="A549" s="1">
        <v>41030</v>
      </c>
      <c r="B549">
        <v>34</v>
      </c>
      <c r="C549">
        <v>6.86</v>
      </c>
      <c r="D549">
        <v>6.96</v>
      </c>
      <c r="E549" s="215" t="str">
        <f t="shared" si="24"/>
        <v/>
      </c>
      <c r="F549" s="190">
        <f t="shared" si="25"/>
        <v>6.8500000000000005</v>
      </c>
      <c r="G549" s="190">
        <f t="shared" si="26"/>
        <v>6.97</v>
      </c>
    </row>
    <row r="550" spans="1:7" ht="15.75" x14ac:dyDescent="0.2">
      <c r="A550" s="1">
        <v>41031</v>
      </c>
      <c r="B550">
        <v>34</v>
      </c>
      <c r="C550">
        <v>6.86</v>
      </c>
      <c r="D550">
        <v>6.96</v>
      </c>
      <c r="E550" s="215" t="str">
        <f t="shared" si="24"/>
        <v/>
      </c>
      <c r="F550" s="190">
        <f t="shared" si="25"/>
        <v>6.8500000000000005</v>
      </c>
      <c r="G550" s="190">
        <f t="shared" si="26"/>
        <v>6.97</v>
      </c>
    </row>
    <row r="551" spans="1:7" ht="15.75" x14ac:dyDescent="0.2">
      <c r="A551" s="1">
        <v>41032</v>
      </c>
      <c r="B551">
        <v>34</v>
      </c>
      <c r="C551">
        <v>6.86</v>
      </c>
      <c r="D551">
        <v>6.96</v>
      </c>
      <c r="E551" s="215" t="str">
        <f t="shared" si="24"/>
        <v/>
      </c>
      <c r="F551" s="190">
        <f t="shared" si="25"/>
        <v>6.8500000000000005</v>
      </c>
      <c r="G551" s="190">
        <f t="shared" si="26"/>
        <v>6.97</v>
      </c>
    </row>
    <row r="552" spans="1:7" ht="15.75" x14ac:dyDescent="0.2">
      <c r="A552" s="1">
        <v>41033</v>
      </c>
      <c r="B552">
        <v>34</v>
      </c>
      <c r="C552">
        <v>6.86</v>
      </c>
      <c r="D552">
        <v>6.96</v>
      </c>
      <c r="E552" s="215" t="str">
        <f t="shared" si="24"/>
        <v/>
      </c>
      <c r="F552" s="190">
        <f t="shared" si="25"/>
        <v>6.8500000000000005</v>
      </c>
      <c r="G552" s="190">
        <f t="shared" si="26"/>
        <v>6.97</v>
      </c>
    </row>
    <row r="553" spans="1:7" ht="15.75" x14ac:dyDescent="0.2">
      <c r="A553" s="1">
        <v>41034</v>
      </c>
      <c r="B553">
        <v>34</v>
      </c>
      <c r="C553">
        <v>6.86</v>
      </c>
      <c r="D553">
        <v>6.96</v>
      </c>
      <c r="E553" s="215" t="str">
        <f t="shared" si="24"/>
        <v/>
      </c>
      <c r="F553" s="190">
        <f t="shared" si="25"/>
        <v>6.8500000000000005</v>
      </c>
      <c r="G553" s="190">
        <f t="shared" si="26"/>
        <v>6.97</v>
      </c>
    </row>
    <row r="554" spans="1:7" ht="15.75" x14ac:dyDescent="0.2">
      <c r="A554" s="1">
        <v>41035</v>
      </c>
      <c r="B554">
        <v>34</v>
      </c>
      <c r="C554">
        <v>6.86</v>
      </c>
      <c r="D554">
        <v>6.96</v>
      </c>
      <c r="E554" s="215" t="str">
        <f t="shared" si="24"/>
        <v/>
      </c>
      <c r="F554" s="190">
        <f t="shared" si="25"/>
        <v>6.8500000000000005</v>
      </c>
      <c r="G554" s="190">
        <f t="shared" si="26"/>
        <v>6.97</v>
      </c>
    </row>
    <row r="555" spans="1:7" ht="15.75" x14ac:dyDescent="0.2">
      <c r="A555" s="1">
        <v>41036</v>
      </c>
      <c r="B555">
        <v>34</v>
      </c>
      <c r="C555">
        <v>6.86</v>
      </c>
      <c r="D555">
        <v>6.96</v>
      </c>
      <c r="E555" s="215" t="str">
        <f t="shared" si="24"/>
        <v/>
      </c>
      <c r="F555" s="190">
        <f t="shared" si="25"/>
        <v>6.8500000000000005</v>
      </c>
      <c r="G555" s="190">
        <f t="shared" si="26"/>
        <v>6.97</v>
      </c>
    </row>
    <row r="556" spans="1:7" ht="15.75" x14ac:dyDescent="0.2">
      <c r="A556" s="1">
        <v>41037</v>
      </c>
      <c r="B556">
        <v>34</v>
      </c>
      <c r="C556">
        <v>6.86</v>
      </c>
      <c r="D556">
        <v>6.96</v>
      </c>
      <c r="E556" s="215" t="str">
        <f t="shared" si="24"/>
        <v/>
      </c>
      <c r="F556" s="190">
        <f t="shared" si="25"/>
        <v>6.8500000000000005</v>
      </c>
      <c r="G556" s="190">
        <f t="shared" si="26"/>
        <v>6.97</v>
      </c>
    </row>
    <row r="557" spans="1:7" ht="15.75" x14ac:dyDescent="0.2">
      <c r="A557" s="1">
        <v>41038</v>
      </c>
      <c r="B557">
        <v>34</v>
      </c>
      <c r="C557">
        <v>6.86</v>
      </c>
      <c r="D557">
        <v>6.96</v>
      </c>
      <c r="E557" s="215" t="str">
        <f t="shared" si="24"/>
        <v/>
      </c>
      <c r="F557" s="190">
        <f t="shared" si="25"/>
        <v>6.8500000000000005</v>
      </c>
      <c r="G557" s="190">
        <f t="shared" si="26"/>
        <v>6.97</v>
      </c>
    </row>
    <row r="558" spans="1:7" ht="15.75" x14ac:dyDescent="0.2">
      <c r="A558" s="1">
        <v>41039</v>
      </c>
      <c r="B558">
        <v>34</v>
      </c>
      <c r="C558">
        <v>6.86</v>
      </c>
      <c r="D558">
        <v>6.96</v>
      </c>
      <c r="E558" s="215" t="str">
        <f t="shared" si="24"/>
        <v/>
      </c>
      <c r="F558" s="190">
        <f t="shared" si="25"/>
        <v>6.8500000000000005</v>
      </c>
      <c r="G558" s="190">
        <f t="shared" si="26"/>
        <v>6.97</v>
      </c>
    </row>
    <row r="559" spans="1:7" ht="15.75" x14ac:dyDescent="0.2">
      <c r="A559" s="1">
        <v>41040</v>
      </c>
      <c r="B559">
        <v>34</v>
      </c>
      <c r="C559">
        <v>6.86</v>
      </c>
      <c r="D559">
        <v>6.96</v>
      </c>
      <c r="E559" s="215" t="str">
        <f t="shared" si="24"/>
        <v/>
      </c>
      <c r="F559" s="190">
        <f t="shared" si="25"/>
        <v>6.8500000000000005</v>
      </c>
      <c r="G559" s="190">
        <f t="shared" si="26"/>
        <v>6.97</v>
      </c>
    </row>
    <row r="560" spans="1:7" ht="15.75" x14ac:dyDescent="0.2">
      <c r="A560" s="1">
        <v>41041</v>
      </c>
      <c r="B560">
        <v>34</v>
      </c>
      <c r="C560">
        <v>6.86</v>
      </c>
      <c r="D560">
        <v>6.96</v>
      </c>
      <c r="E560" s="215" t="str">
        <f t="shared" si="24"/>
        <v/>
      </c>
      <c r="F560" s="190">
        <f t="shared" si="25"/>
        <v>6.8500000000000005</v>
      </c>
      <c r="G560" s="190">
        <f t="shared" si="26"/>
        <v>6.97</v>
      </c>
    </row>
    <row r="561" spans="1:7" ht="15.75" x14ac:dyDescent="0.2">
      <c r="A561" s="1">
        <v>41042</v>
      </c>
      <c r="B561">
        <v>34</v>
      </c>
      <c r="C561">
        <v>6.86</v>
      </c>
      <c r="D561">
        <v>6.96</v>
      </c>
      <c r="E561" s="215" t="str">
        <f t="shared" si="24"/>
        <v/>
      </c>
      <c r="F561" s="190">
        <f t="shared" si="25"/>
        <v>6.8500000000000005</v>
      </c>
      <c r="G561" s="190">
        <f t="shared" si="26"/>
        <v>6.97</v>
      </c>
    </row>
    <row r="562" spans="1:7" ht="15.75" x14ac:dyDescent="0.2">
      <c r="A562" s="1">
        <v>41043</v>
      </c>
      <c r="B562">
        <v>34</v>
      </c>
      <c r="C562">
        <v>6.86</v>
      </c>
      <c r="D562">
        <v>6.96</v>
      </c>
      <c r="E562" s="215" t="str">
        <f t="shared" si="24"/>
        <v/>
      </c>
      <c r="F562" s="190">
        <f t="shared" si="25"/>
        <v>6.8500000000000005</v>
      </c>
      <c r="G562" s="190">
        <f t="shared" si="26"/>
        <v>6.97</v>
      </c>
    </row>
    <row r="563" spans="1:7" ht="15.75" x14ac:dyDescent="0.2">
      <c r="A563" s="1">
        <v>41044</v>
      </c>
      <c r="B563">
        <v>34</v>
      </c>
      <c r="C563">
        <v>6.86</v>
      </c>
      <c r="D563">
        <v>6.96</v>
      </c>
      <c r="E563" s="215" t="str">
        <f t="shared" si="24"/>
        <v/>
      </c>
      <c r="F563" s="190">
        <f t="shared" si="25"/>
        <v>6.8500000000000005</v>
      </c>
      <c r="G563" s="190">
        <f t="shared" si="26"/>
        <v>6.97</v>
      </c>
    </row>
    <row r="564" spans="1:7" ht="15.75" x14ac:dyDescent="0.2">
      <c r="A564" s="1">
        <v>41045</v>
      </c>
      <c r="B564">
        <v>34</v>
      </c>
      <c r="C564">
        <v>6.86</v>
      </c>
      <c r="D564">
        <v>6.96</v>
      </c>
      <c r="E564" s="215" t="str">
        <f t="shared" si="24"/>
        <v/>
      </c>
      <c r="F564" s="190">
        <f t="shared" si="25"/>
        <v>6.8500000000000005</v>
      </c>
      <c r="G564" s="190">
        <f t="shared" si="26"/>
        <v>6.97</v>
      </c>
    </row>
    <row r="565" spans="1:7" ht="15.75" x14ac:dyDescent="0.2">
      <c r="A565" s="1">
        <v>41046</v>
      </c>
      <c r="B565">
        <v>34</v>
      </c>
      <c r="C565">
        <v>6.86</v>
      </c>
      <c r="D565">
        <v>6.96</v>
      </c>
      <c r="E565" s="196" t="str">
        <f t="shared" si="24"/>
        <v/>
      </c>
      <c r="F565" s="190">
        <f t="shared" si="25"/>
        <v>6.8500000000000005</v>
      </c>
      <c r="G565" s="190">
        <f t="shared" si="26"/>
        <v>6.97</v>
      </c>
    </row>
    <row r="566" spans="1:7" ht="15.75" x14ac:dyDescent="0.2">
      <c r="A566" s="1">
        <v>41047</v>
      </c>
      <c r="B566">
        <v>34</v>
      </c>
      <c r="C566">
        <v>6.86</v>
      </c>
      <c r="D566">
        <v>6.96</v>
      </c>
      <c r="E566" s="216" t="str">
        <f t="shared" si="24"/>
        <v/>
      </c>
      <c r="F566" s="190">
        <f t="shared" si="25"/>
        <v>6.8500000000000005</v>
      </c>
      <c r="G566" s="190">
        <f t="shared" si="26"/>
        <v>6.97</v>
      </c>
    </row>
    <row r="567" spans="1:7" ht="15.75" x14ac:dyDescent="0.2">
      <c r="A567" s="1">
        <v>41048</v>
      </c>
      <c r="B567">
        <v>34</v>
      </c>
      <c r="C567">
        <v>6.86</v>
      </c>
      <c r="D567">
        <v>6.96</v>
      </c>
      <c r="E567" s="216" t="str">
        <f t="shared" si="24"/>
        <v/>
      </c>
      <c r="F567" s="190">
        <f t="shared" si="25"/>
        <v>6.8500000000000005</v>
      </c>
      <c r="G567" s="190">
        <f t="shared" si="26"/>
        <v>6.97</v>
      </c>
    </row>
    <row r="568" spans="1:7" ht="15.75" x14ac:dyDescent="0.2">
      <c r="A568" s="1">
        <v>41049</v>
      </c>
      <c r="B568">
        <v>34</v>
      </c>
      <c r="C568">
        <v>6.86</v>
      </c>
      <c r="D568">
        <v>6.96</v>
      </c>
      <c r="E568" s="216" t="str">
        <f t="shared" si="24"/>
        <v/>
      </c>
      <c r="F568" s="190">
        <f t="shared" si="25"/>
        <v>6.8500000000000005</v>
      </c>
      <c r="G568" s="190">
        <f t="shared" si="26"/>
        <v>6.97</v>
      </c>
    </row>
    <row r="569" spans="1:7" ht="15.75" x14ac:dyDescent="0.2">
      <c r="A569" s="1">
        <v>41050</v>
      </c>
      <c r="B569">
        <v>34</v>
      </c>
      <c r="C569">
        <v>6.86</v>
      </c>
      <c r="D569">
        <v>6.96</v>
      </c>
      <c r="E569" s="216" t="str">
        <f t="shared" si="24"/>
        <v/>
      </c>
      <c r="F569" s="190">
        <f t="shared" si="25"/>
        <v>6.8500000000000005</v>
      </c>
      <c r="G569" s="190">
        <f t="shared" si="26"/>
        <v>6.97</v>
      </c>
    </row>
    <row r="570" spans="1:7" ht="15.75" x14ac:dyDescent="0.2">
      <c r="A570" s="1">
        <v>41051</v>
      </c>
      <c r="B570">
        <v>34</v>
      </c>
      <c r="C570">
        <v>6.86</v>
      </c>
      <c r="D570">
        <v>6.96</v>
      </c>
      <c r="E570" s="216" t="str">
        <f t="shared" si="24"/>
        <v/>
      </c>
      <c r="F570" s="190">
        <f t="shared" si="25"/>
        <v>6.8500000000000005</v>
      </c>
      <c r="G570" s="190">
        <f t="shared" si="26"/>
        <v>6.97</v>
      </c>
    </row>
    <row r="571" spans="1:7" ht="15.75" x14ac:dyDescent="0.2">
      <c r="A571" s="1">
        <v>41052</v>
      </c>
      <c r="B571">
        <v>34</v>
      </c>
      <c r="C571">
        <v>6.86</v>
      </c>
      <c r="D571">
        <v>6.96</v>
      </c>
      <c r="E571" s="216" t="str">
        <f t="shared" si="24"/>
        <v/>
      </c>
      <c r="F571" s="190">
        <f t="shared" si="25"/>
        <v>6.8500000000000005</v>
      </c>
      <c r="G571" s="190">
        <f t="shared" si="26"/>
        <v>6.97</v>
      </c>
    </row>
    <row r="572" spans="1:7" ht="15.75" x14ac:dyDescent="0.2">
      <c r="A572" s="1">
        <v>41053</v>
      </c>
      <c r="B572">
        <v>34</v>
      </c>
      <c r="C572">
        <v>6.86</v>
      </c>
      <c r="D572">
        <v>6.96</v>
      </c>
      <c r="E572" s="216" t="str">
        <f t="shared" si="24"/>
        <v/>
      </c>
      <c r="F572" s="190">
        <f t="shared" si="25"/>
        <v>6.8500000000000005</v>
      </c>
      <c r="G572" s="190">
        <f t="shared" si="26"/>
        <v>6.97</v>
      </c>
    </row>
    <row r="573" spans="1:7" ht="15.75" x14ac:dyDescent="0.2">
      <c r="A573" s="1">
        <v>41054</v>
      </c>
      <c r="B573">
        <v>34</v>
      </c>
      <c r="C573">
        <v>6.86</v>
      </c>
      <c r="D573">
        <v>6.96</v>
      </c>
      <c r="E573" s="196" t="str">
        <f t="shared" si="24"/>
        <v/>
      </c>
      <c r="F573" s="190">
        <f t="shared" si="25"/>
        <v>6.8500000000000005</v>
      </c>
      <c r="G573" s="190">
        <f t="shared" si="26"/>
        <v>6.97</v>
      </c>
    </row>
    <row r="574" spans="1:7" ht="15.75" x14ac:dyDescent="0.2">
      <c r="A574" s="1">
        <v>41055</v>
      </c>
      <c r="B574">
        <v>34</v>
      </c>
      <c r="C574">
        <v>6.86</v>
      </c>
      <c r="D574">
        <v>6.96</v>
      </c>
      <c r="E574" s="196" t="str">
        <f t="shared" si="24"/>
        <v/>
      </c>
      <c r="F574" s="190">
        <f t="shared" si="25"/>
        <v>6.8500000000000005</v>
      </c>
      <c r="G574" s="190">
        <f t="shared" si="26"/>
        <v>6.97</v>
      </c>
    </row>
    <row r="575" spans="1:7" ht="15.75" x14ac:dyDescent="0.2">
      <c r="A575" s="1">
        <v>41056</v>
      </c>
      <c r="B575">
        <v>34</v>
      </c>
      <c r="C575">
        <v>6.86</v>
      </c>
      <c r="D575">
        <v>6.96</v>
      </c>
      <c r="E575" s="196" t="str">
        <f t="shared" si="24"/>
        <v/>
      </c>
      <c r="F575" s="190">
        <f t="shared" si="25"/>
        <v>6.8500000000000005</v>
      </c>
      <c r="G575" s="190">
        <f t="shared" si="26"/>
        <v>6.97</v>
      </c>
    </row>
    <row r="576" spans="1:7" ht="15.75" x14ac:dyDescent="0.2">
      <c r="A576" s="1">
        <v>41057</v>
      </c>
      <c r="B576">
        <v>34</v>
      </c>
      <c r="C576">
        <v>6.86</v>
      </c>
      <c r="D576">
        <v>6.96</v>
      </c>
      <c r="E576" s="196" t="str">
        <f t="shared" si="24"/>
        <v/>
      </c>
      <c r="F576" s="190">
        <f t="shared" si="25"/>
        <v>6.8500000000000005</v>
      </c>
      <c r="G576" s="190">
        <f t="shared" si="26"/>
        <v>6.97</v>
      </c>
    </row>
    <row r="577" spans="1:7" ht="15.75" x14ac:dyDescent="0.2">
      <c r="A577" s="1">
        <v>41058</v>
      </c>
      <c r="B577">
        <v>34</v>
      </c>
      <c r="C577">
        <v>6.86</v>
      </c>
      <c r="D577">
        <v>6.96</v>
      </c>
      <c r="E577" s="219" t="str">
        <f t="shared" si="24"/>
        <v/>
      </c>
      <c r="F577" s="190">
        <f t="shared" si="25"/>
        <v>6.8500000000000005</v>
      </c>
      <c r="G577" s="190">
        <f t="shared" si="26"/>
        <v>6.97</v>
      </c>
    </row>
    <row r="578" spans="1:7" ht="15.75" x14ac:dyDescent="0.2">
      <c r="A578" s="1">
        <v>41059</v>
      </c>
      <c r="B578">
        <v>34</v>
      </c>
      <c r="C578">
        <v>6.86</v>
      </c>
      <c r="D578">
        <v>6.96</v>
      </c>
      <c r="E578" s="219" t="str">
        <f t="shared" ref="E578:E605" si="27">IF(C577=C578,"",1)</f>
        <v/>
      </c>
      <c r="F578" s="190">
        <f t="shared" ref="F578:F605" si="28">+C578-0.01</f>
        <v>6.8500000000000005</v>
      </c>
      <c r="G578" s="190">
        <f t="shared" ref="G578:G605" si="29">D578+0.01</f>
        <v>6.97</v>
      </c>
    </row>
    <row r="579" spans="1:7" ht="15.75" x14ac:dyDescent="0.2">
      <c r="A579" s="1">
        <v>41060</v>
      </c>
      <c r="B579">
        <v>34</v>
      </c>
      <c r="C579">
        <v>6.86</v>
      </c>
      <c r="D579">
        <v>6.96</v>
      </c>
      <c r="E579" s="196" t="str">
        <f t="shared" si="27"/>
        <v/>
      </c>
      <c r="F579" s="190">
        <f t="shared" si="28"/>
        <v>6.8500000000000005</v>
      </c>
      <c r="G579" s="190">
        <f t="shared" si="29"/>
        <v>6.97</v>
      </c>
    </row>
    <row r="580" spans="1:7" ht="15.75" x14ac:dyDescent="0.2">
      <c r="A580" s="1">
        <v>41061</v>
      </c>
      <c r="B580">
        <v>34</v>
      </c>
      <c r="C580">
        <v>6.86</v>
      </c>
      <c r="D580">
        <v>6.96</v>
      </c>
      <c r="E580" s="196" t="str">
        <f t="shared" si="27"/>
        <v/>
      </c>
      <c r="F580" s="190">
        <f t="shared" si="28"/>
        <v>6.8500000000000005</v>
      </c>
      <c r="G580" s="190">
        <f t="shared" si="29"/>
        <v>6.97</v>
      </c>
    </row>
    <row r="581" spans="1:7" ht="15.75" x14ac:dyDescent="0.2">
      <c r="A581" s="1">
        <v>41062</v>
      </c>
      <c r="B581">
        <v>34</v>
      </c>
      <c r="C581">
        <v>6.86</v>
      </c>
      <c r="D581">
        <v>6.96</v>
      </c>
      <c r="E581" s="196" t="str">
        <f t="shared" si="27"/>
        <v/>
      </c>
      <c r="F581" s="190">
        <f t="shared" si="28"/>
        <v>6.8500000000000005</v>
      </c>
      <c r="G581" s="190">
        <f t="shared" si="29"/>
        <v>6.97</v>
      </c>
    </row>
    <row r="582" spans="1:7" ht="15.75" x14ac:dyDescent="0.2">
      <c r="A582" s="1">
        <v>41063</v>
      </c>
      <c r="B582">
        <v>34</v>
      </c>
      <c r="C582">
        <v>6.86</v>
      </c>
      <c r="D582">
        <v>6.96</v>
      </c>
      <c r="E582" s="196" t="str">
        <f t="shared" si="27"/>
        <v/>
      </c>
      <c r="F582" s="190">
        <f t="shared" si="28"/>
        <v>6.8500000000000005</v>
      </c>
      <c r="G582" s="190">
        <f t="shared" si="29"/>
        <v>6.97</v>
      </c>
    </row>
    <row r="583" spans="1:7" ht="15.75" x14ac:dyDescent="0.2">
      <c r="A583" s="1">
        <v>41064</v>
      </c>
      <c r="B583">
        <v>34</v>
      </c>
      <c r="C583">
        <v>6.86</v>
      </c>
      <c r="D583">
        <v>6.96</v>
      </c>
      <c r="E583" s="220" t="str">
        <f t="shared" si="27"/>
        <v/>
      </c>
      <c r="F583" s="190">
        <f t="shared" si="28"/>
        <v>6.8500000000000005</v>
      </c>
      <c r="G583" s="190">
        <f t="shared" si="29"/>
        <v>6.97</v>
      </c>
    </row>
    <row r="584" spans="1:7" ht="15.75" x14ac:dyDescent="0.2">
      <c r="A584" s="1">
        <v>41065</v>
      </c>
      <c r="B584">
        <v>34</v>
      </c>
      <c r="C584">
        <v>6.86</v>
      </c>
      <c r="D584">
        <v>6.96</v>
      </c>
      <c r="E584" s="220" t="str">
        <f t="shared" si="27"/>
        <v/>
      </c>
      <c r="F584" s="190">
        <f t="shared" si="28"/>
        <v>6.8500000000000005</v>
      </c>
      <c r="G584" s="190">
        <f t="shared" si="29"/>
        <v>6.97</v>
      </c>
    </row>
    <row r="585" spans="1:7" ht="15.75" x14ac:dyDescent="0.2">
      <c r="A585" s="1">
        <v>41066</v>
      </c>
      <c r="B585">
        <v>34</v>
      </c>
      <c r="C585">
        <v>6.86</v>
      </c>
      <c r="D585">
        <v>6.96</v>
      </c>
      <c r="E585" s="220" t="str">
        <f t="shared" si="27"/>
        <v/>
      </c>
      <c r="F585" s="190">
        <f t="shared" si="28"/>
        <v>6.8500000000000005</v>
      </c>
      <c r="G585" s="190">
        <f t="shared" si="29"/>
        <v>6.97</v>
      </c>
    </row>
    <row r="586" spans="1:7" ht="15.75" x14ac:dyDescent="0.2">
      <c r="A586" s="1">
        <v>41067</v>
      </c>
      <c r="B586">
        <v>34</v>
      </c>
      <c r="C586">
        <v>6.86</v>
      </c>
      <c r="D586">
        <v>6.96</v>
      </c>
      <c r="E586" s="220" t="str">
        <f t="shared" si="27"/>
        <v/>
      </c>
      <c r="F586" s="190">
        <f t="shared" si="28"/>
        <v>6.8500000000000005</v>
      </c>
      <c r="G586" s="190">
        <f t="shared" si="29"/>
        <v>6.97</v>
      </c>
    </row>
    <row r="587" spans="1:7" ht="15.75" x14ac:dyDescent="0.2">
      <c r="A587" s="1">
        <v>41068</v>
      </c>
      <c r="B587">
        <v>34</v>
      </c>
      <c r="C587">
        <v>6.86</v>
      </c>
      <c r="D587">
        <v>6.96</v>
      </c>
      <c r="E587" s="220" t="str">
        <f t="shared" si="27"/>
        <v/>
      </c>
      <c r="F587" s="190">
        <f t="shared" si="28"/>
        <v>6.8500000000000005</v>
      </c>
      <c r="G587" s="190">
        <f t="shared" si="29"/>
        <v>6.97</v>
      </c>
    </row>
    <row r="588" spans="1:7" ht="15.75" x14ac:dyDescent="0.2">
      <c r="A588" s="1">
        <v>41069</v>
      </c>
      <c r="B588">
        <v>34</v>
      </c>
      <c r="C588">
        <v>6.86</v>
      </c>
      <c r="D588">
        <v>6.96</v>
      </c>
      <c r="E588" s="220" t="str">
        <f t="shared" si="27"/>
        <v/>
      </c>
      <c r="F588" s="190">
        <f t="shared" si="28"/>
        <v>6.8500000000000005</v>
      </c>
      <c r="G588" s="190">
        <f t="shared" si="29"/>
        <v>6.97</v>
      </c>
    </row>
    <row r="589" spans="1:7" ht="15.75" x14ac:dyDescent="0.2">
      <c r="A589" s="1">
        <v>41070</v>
      </c>
      <c r="B589">
        <v>34</v>
      </c>
      <c r="C589">
        <v>6.86</v>
      </c>
      <c r="D589">
        <v>6.96</v>
      </c>
      <c r="E589" s="220" t="str">
        <f t="shared" si="27"/>
        <v/>
      </c>
      <c r="F589" s="190">
        <f t="shared" si="28"/>
        <v>6.8500000000000005</v>
      </c>
      <c r="G589" s="190">
        <f t="shared" si="29"/>
        <v>6.97</v>
      </c>
    </row>
    <row r="590" spans="1:7" ht="15.75" x14ac:dyDescent="0.2">
      <c r="A590" s="1">
        <v>41071</v>
      </c>
      <c r="B590">
        <v>34</v>
      </c>
      <c r="C590">
        <v>6.86</v>
      </c>
      <c r="D590">
        <v>6.96</v>
      </c>
      <c r="E590" s="196" t="str">
        <f t="shared" si="27"/>
        <v/>
      </c>
      <c r="F590" s="190">
        <f t="shared" si="28"/>
        <v>6.8500000000000005</v>
      </c>
      <c r="G590" s="190">
        <f t="shared" si="29"/>
        <v>6.97</v>
      </c>
    </row>
    <row r="591" spans="1:7" ht="15.75" x14ac:dyDescent="0.2">
      <c r="A591" s="1">
        <v>41072</v>
      </c>
      <c r="B591">
        <v>34</v>
      </c>
      <c r="C591">
        <v>6.86</v>
      </c>
      <c r="D591">
        <v>6.96</v>
      </c>
      <c r="E591" s="196" t="str">
        <f t="shared" si="27"/>
        <v/>
      </c>
      <c r="F591" s="190">
        <f t="shared" si="28"/>
        <v>6.8500000000000005</v>
      </c>
      <c r="G591" s="190">
        <f t="shared" si="29"/>
        <v>6.97</v>
      </c>
    </row>
    <row r="592" spans="1:7" ht="15.75" x14ac:dyDescent="0.2">
      <c r="A592" s="1">
        <v>41073</v>
      </c>
      <c r="B592">
        <v>34</v>
      </c>
      <c r="C592">
        <v>6.86</v>
      </c>
      <c r="D592">
        <v>6.96</v>
      </c>
      <c r="E592" s="221" t="str">
        <f t="shared" si="27"/>
        <v/>
      </c>
      <c r="F592" s="190">
        <f t="shared" si="28"/>
        <v>6.8500000000000005</v>
      </c>
      <c r="G592" s="190">
        <f t="shared" si="29"/>
        <v>6.97</v>
      </c>
    </row>
    <row r="593" spans="1:7" ht="15.75" x14ac:dyDescent="0.2">
      <c r="A593" s="1">
        <v>41074</v>
      </c>
      <c r="B593">
        <v>34</v>
      </c>
      <c r="C593">
        <v>6.86</v>
      </c>
      <c r="D593">
        <v>6.96</v>
      </c>
      <c r="E593" s="221" t="str">
        <f t="shared" si="27"/>
        <v/>
      </c>
      <c r="F593" s="190">
        <f t="shared" si="28"/>
        <v>6.8500000000000005</v>
      </c>
      <c r="G593" s="190">
        <f t="shared" si="29"/>
        <v>6.97</v>
      </c>
    </row>
    <row r="594" spans="1:7" ht="15.75" x14ac:dyDescent="0.2">
      <c r="A594" s="1">
        <v>41075</v>
      </c>
      <c r="B594">
        <v>34</v>
      </c>
      <c r="C594">
        <v>6.86</v>
      </c>
      <c r="D594">
        <v>6.96</v>
      </c>
      <c r="E594" s="221" t="str">
        <f t="shared" si="27"/>
        <v/>
      </c>
      <c r="F594" s="190">
        <f t="shared" si="28"/>
        <v>6.8500000000000005</v>
      </c>
      <c r="G594" s="190">
        <f t="shared" si="29"/>
        <v>6.97</v>
      </c>
    </row>
    <row r="595" spans="1:7" ht="15.75" x14ac:dyDescent="0.2">
      <c r="A595" s="1">
        <v>41076</v>
      </c>
      <c r="B595">
        <v>34</v>
      </c>
      <c r="C595">
        <v>6.86</v>
      </c>
      <c r="D595">
        <v>6.96</v>
      </c>
      <c r="E595" s="221" t="str">
        <f t="shared" si="27"/>
        <v/>
      </c>
      <c r="F595" s="190">
        <f t="shared" si="28"/>
        <v>6.8500000000000005</v>
      </c>
      <c r="G595" s="190">
        <f t="shared" si="29"/>
        <v>6.97</v>
      </c>
    </row>
    <row r="596" spans="1:7" ht="15.75" x14ac:dyDescent="0.2">
      <c r="A596" s="1">
        <v>41077</v>
      </c>
      <c r="B596">
        <v>34</v>
      </c>
      <c r="C596">
        <v>6.86</v>
      </c>
      <c r="D596">
        <v>6.96</v>
      </c>
      <c r="E596" s="221" t="str">
        <f t="shared" si="27"/>
        <v/>
      </c>
      <c r="F596" s="190">
        <f t="shared" si="28"/>
        <v>6.8500000000000005</v>
      </c>
      <c r="G596" s="190">
        <f t="shared" si="29"/>
        <v>6.97</v>
      </c>
    </row>
    <row r="597" spans="1:7" ht="15.75" x14ac:dyDescent="0.2">
      <c r="A597" s="1">
        <v>41078</v>
      </c>
      <c r="B597">
        <v>34</v>
      </c>
      <c r="C597">
        <v>6.86</v>
      </c>
      <c r="D597">
        <v>6.96</v>
      </c>
      <c r="E597" s="221" t="str">
        <f t="shared" si="27"/>
        <v/>
      </c>
      <c r="F597" s="190">
        <f t="shared" si="28"/>
        <v>6.8500000000000005</v>
      </c>
      <c r="G597" s="190">
        <f t="shared" si="29"/>
        <v>6.97</v>
      </c>
    </row>
    <row r="598" spans="1:7" ht="15.75" x14ac:dyDescent="0.2">
      <c r="A598" s="1">
        <v>41079</v>
      </c>
      <c r="B598">
        <v>34</v>
      </c>
      <c r="C598">
        <v>6.86</v>
      </c>
      <c r="D598">
        <v>6.96</v>
      </c>
      <c r="E598" s="221" t="str">
        <f t="shared" si="27"/>
        <v/>
      </c>
      <c r="F598" s="190">
        <f t="shared" si="28"/>
        <v>6.8500000000000005</v>
      </c>
      <c r="G598" s="190">
        <f t="shared" si="29"/>
        <v>6.97</v>
      </c>
    </row>
    <row r="599" spans="1:7" ht="15.75" x14ac:dyDescent="0.2">
      <c r="A599" s="1">
        <v>41080</v>
      </c>
      <c r="B599">
        <v>34</v>
      </c>
      <c r="C599">
        <v>6.86</v>
      </c>
      <c r="D599">
        <v>6.96</v>
      </c>
      <c r="E599" s="221" t="str">
        <f t="shared" si="27"/>
        <v/>
      </c>
      <c r="F599" s="190">
        <f t="shared" si="28"/>
        <v>6.8500000000000005</v>
      </c>
      <c r="G599" s="190">
        <f t="shared" si="29"/>
        <v>6.97</v>
      </c>
    </row>
    <row r="600" spans="1:7" ht="15.75" x14ac:dyDescent="0.2">
      <c r="A600" s="1">
        <v>41081</v>
      </c>
      <c r="B600">
        <v>34</v>
      </c>
      <c r="C600">
        <v>6.86</v>
      </c>
      <c r="D600">
        <v>6.96</v>
      </c>
      <c r="E600" s="221" t="str">
        <f t="shared" si="27"/>
        <v/>
      </c>
      <c r="F600" s="190">
        <f t="shared" si="28"/>
        <v>6.8500000000000005</v>
      </c>
      <c r="G600" s="190">
        <f t="shared" si="29"/>
        <v>6.97</v>
      </c>
    </row>
    <row r="601" spans="1:7" ht="15.75" x14ac:dyDescent="0.2">
      <c r="A601" s="1">
        <v>41082</v>
      </c>
      <c r="B601">
        <v>34</v>
      </c>
      <c r="C601">
        <v>6.86</v>
      </c>
      <c r="D601">
        <v>6.96</v>
      </c>
      <c r="E601" s="221" t="str">
        <f t="shared" si="27"/>
        <v/>
      </c>
      <c r="F601" s="190">
        <f t="shared" si="28"/>
        <v>6.8500000000000005</v>
      </c>
      <c r="G601" s="190">
        <f t="shared" si="29"/>
        <v>6.97</v>
      </c>
    </row>
    <row r="602" spans="1:7" ht="15.75" x14ac:dyDescent="0.2">
      <c r="A602" s="1">
        <v>41083</v>
      </c>
      <c r="B602">
        <v>34</v>
      </c>
      <c r="C602">
        <v>6.86</v>
      </c>
      <c r="D602">
        <v>6.96</v>
      </c>
      <c r="E602" s="221" t="str">
        <f t="shared" si="27"/>
        <v/>
      </c>
      <c r="F602" s="190">
        <f t="shared" si="28"/>
        <v>6.8500000000000005</v>
      </c>
      <c r="G602" s="190">
        <f t="shared" si="29"/>
        <v>6.97</v>
      </c>
    </row>
    <row r="603" spans="1:7" ht="15.75" x14ac:dyDescent="0.2">
      <c r="A603" s="1">
        <v>41084</v>
      </c>
      <c r="B603">
        <v>34</v>
      </c>
      <c r="C603">
        <v>6.86</v>
      </c>
      <c r="D603">
        <v>6.96</v>
      </c>
      <c r="E603" s="221" t="str">
        <f t="shared" si="27"/>
        <v/>
      </c>
      <c r="F603" s="190">
        <f t="shared" si="28"/>
        <v>6.8500000000000005</v>
      </c>
      <c r="G603" s="190">
        <f t="shared" si="29"/>
        <v>6.97</v>
      </c>
    </row>
    <row r="604" spans="1:7" ht="15.75" x14ac:dyDescent="0.2">
      <c r="A604" s="1">
        <v>41085</v>
      </c>
      <c r="B604">
        <v>34</v>
      </c>
      <c r="C604">
        <v>6.86</v>
      </c>
      <c r="D604">
        <v>6.96</v>
      </c>
      <c r="E604" s="221" t="str">
        <f t="shared" si="27"/>
        <v/>
      </c>
      <c r="F604" s="190">
        <f t="shared" si="28"/>
        <v>6.8500000000000005</v>
      </c>
      <c r="G604" s="190">
        <f t="shared" si="29"/>
        <v>6.97</v>
      </c>
    </row>
    <row r="605" spans="1:7" ht="15.75" x14ac:dyDescent="0.2">
      <c r="A605" s="1">
        <v>41086</v>
      </c>
      <c r="B605">
        <v>34</v>
      </c>
      <c r="C605">
        <v>6.86</v>
      </c>
      <c r="D605">
        <v>6.96</v>
      </c>
      <c r="E605" s="221" t="str">
        <f t="shared" si="27"/>
        <v/>
      </c>
      <c r="F605" s="190">
        <f t="shared" si="28"/>
        <v>6.8500000000000005</v>
      </c>
      <c r="G605" s="190">
        <f t="shared" si="29"/>
        <v>6.97</v>
      </c>
    </row>
  </sheetData>
  <conditionalFormatting sqref="E2:E605">
    <cfRule type="colorScale" priority="44">
      <colorScale>
        <cfvo type="min"/>
        <cfvo type="max"/>
        <color rgb="FFFF7128"/>
        <color rgb="FFFF0000"/>
      </colorScale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 BCB</vt:lpstr>
      <vt:lpstr>SIN BCB</vt:lpstr>
      <vt:lpstr>TC SIN BCB</vt:lpstr>
      <vt:lpstr>TC Y MONTOS SIN BCB</vt:lpstr>
      <vt:lpstr>TC Y MONTOS CON BCB</vt:lpstr>
      <vt:lpstr>TC</vt:lpstr>
      <vt:lpstr>Hoja1</vt:lpstr>
      <vt:lpstr>'CON BCB'!Área_de_impresión</vt:lpstr>
      <vt:lpstr>'SIN BCB'!Área_de_impresión</vt:lpstr>
      <vt:lpstr>'TC SIN BCB'!Área_de_impresión</vt:lpstr>
      <vt:lpstr>'TC Y MONTOS CON BCB'!Área_de_impresión</vt:lpstr>
      <vt:lpstr>'TC Y MONTOS SIN BCB'!Área_de_impresión</vt:lpstr>
      <vt:lpstr>'CON BCB'!Consulta_desde_saif</vt:lpstr>
      <vt:lpstr>'SIN BCB'!Consulta_desde_saif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FQuintana</dc:creator>
  <cp:lastModifiedBy>IVANA RAMIREZ CHIRINOS</cp:lastModifiedBy>
  <cp:lastPrinted>2012-06-12T15:10:45Z</cp:lastPrinted>
  <dcterms:created xsi:type="dcterms:W3CDTF">2006-09-05T13:32:07Z</dcterms:created>
  <dcterms:modified xsi:type="dcterms:W3CDTF">2012-06-27T14:18:11Z</dcterms:modified>
</cp:coreProperties>
</file>