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7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pub'!$B$1:$BM$18</definedName>
    <definedName name="_xlnm.Print_Area" localSheetId="0">entero!$B$1:$BM$132</definedName>
    <definedName name="_xlnm.Print_Area" localSheetId="2">monet!$D$1:$BM$29</definedName>
    <definedName name="_xlnm.Print_Area" localSheetId="3">omas!$B$1:$BM$23</definedName>
    <definedName name="_xlnm.Print_Area" localSheetId="4">opersisfinanc!$B$1:$BM$45</definedName>
    <definedName name="_xlnm.Print_Area" localSheetId="1">opex!$C$1:$BM$27</definedName>
    <definedName name="_xlnm.Print_Area" localSheetId="7">'precios y tasas'!$B$1:$BK$26</definedName>
    <definedName name="_xlnm.Print_Area" localSheetId="5">'tipo de c'!$C$1:$BM$16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K26" i="1" l="1"/>
  <c r="BJ26" i="1"/>
  <c r="BI26" i="1"/>
  <c r="BH26" i="1"/>
  <c r="BG26" i="1"/>
  <c r="BK25" i="1"/>
  <c r="BJ25" i="1"/>
  <c r="BI25" i="1"/>
  <c r="BH25" i="1"/>
  <c r="BG25" i="1"/>
  <c r="BK24" i="1"/>
  <c r="BJ24" i="1"/>
  <c r="BI24" i="1"/>
  <c r="BH24" i="1"/>
  <c r="BG24" i="1"/>
  <c r="BK23" i="1"/>
  <c r="BJ23" i="1"/>
  <c r="BI23" i="1"/>
  <c r="BH23" i="1"/>
  <c r="BG23" i="1"/>
  <c r="BK22" i="1"/>
  <c r="BJ22" i="1"/>
  <c r="BI22" i="1"/>
  <c r="BH22" i="1"/>
  <c r="BG22" i="1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M96" i="1"/>
  <c r="BM95" i="1"/>
  <c r="BM94" i="1"/>
  <c r="BM92" i="1"/>
  <c r="BM91" i="1"/>
  <c r="BM90" i="1"/>
  <c r="BM89" i="1"/>
  <c r="BM86" i="1"/>
  <c r="BM84" i="1"/>
  <c r="BM83" i="1"/>
  <c r="BM80" i="1"/>
  <c r="BM79" i="1"/>
  <c r="BM76" i="1"/>
  <c r="BM74" i="1"/>
  <c r="BM73" i="1"/>
  <c r="BM72" i="1"/>
  <c r="BM71" i="1"/>
  <c r="BM70" i="1"/>
  <c r="BM69" i="1"/>
  <c r="BM68" i="1"/>
  <c r="BM67" i="1"/>
  <c r="BM64" i="1"/>
  <c r="BM62" i="1"/>
  <c r="BM60" i="1"/>
  <c r="BM58" i="1"/>
  <c r="BM56" i="1"/>
  <c r="BM54" i="1"/>
  <c r="BM53" i="1"/>
  <c r="BM43" i="1"/>
  <c r="BM42" i="1"/>
  <c r="BM41" i="1"/>
  <c r="BM39" i="1"/>
  <c r="BM38" i="1"/>
  <c r="BM37" i="1"/>
  <c r="BM30" i="1"/>
  <c r="BM29" i="1"/>
  <c r="BM28" i="1"/>
  <c r="BM17" i="1"/>
  <c r="BM16" i="1"/>
  <c r="BM14" i="1"/>
  <c r="BM13" i="1"/>
  <c r="BM12" i="1"/>
  <c r="BM11" i="1"/>
  <c r="BM10" i="1"/>
  <c r="BM9" i="1"/>
  <c r="BM8" i="1"/>
  <c r="BM7" i="1"/>
  <c r="BL96" i="1"/>
  <c r="BL95" i="1"/>
  <c r="BL94" i="1"/>
  <c r="BL92" i="1"/>
  <c r="BL91" i="1"/>
  <c r="BL90" i="1"/>
  <c r="BL89" i="1"/>
  <c r="BL86" i="1"/>
  <c r="BL84" i="1"/>
  <c r="BL83" i="1"/>
  <c r="BL80" i="1"/>
  <c r="BL79" i="1"/>
  <c r="BL76" i="1"/>
  <c r="BL74" i="1"/>
  <c r="BL73" i="1"/>
  <c r="BL72" i="1"/>
  <c r="BL71" i="1"/>
  <c r="BL70" i="1"/>
  <c r="BL69" i="1"/>
  <c r="BL68" i="1"/>
  <c r="BL67" i="1"/>
  <c r="BL64" i="1"/>
  <c r="BL62" i="1"/>
  <c r="BL60" i="1"/>
  <c r="BL58" i="1"/>
  <c r="BL56" i="1"/>
  <c r="BL54" i="1"/>
  <c r="BL53" i="1"/>
  <c r="BL43" i="1"/>
  <c r="BL42" i="1"/>
  <c r="BL41" i="1"/>
  <c r="BL39" i="1"/>
  <c r="BL38" i="1"/>
  <c r="BL37" i="1"/>
  <c r="BL30" i="1"/>
  <c r="BL29" i="1"/>
  <c r="BL28" i="1"/>
  <c r="BL17" i="1"/>
  <c r="BL16" i="1"/>
  <c r="BL14" i="1"/>
  <c r="BL13" i="1"/>
  <c r="BL12" i="1"/>
  <c r="BL11" i="1"/>
  <c r="BL10" i="1"/>
  <c r="BL9" i="1"/>
  <c r="BL8" i="1"/>
  <c r="BL7" i="1"/>
  <c r="BF82" i="1"/>
  <c r="BF6" i="5" s="1"/>
  <c r="BF49" i="1"/>
  <c r="BF17" i="7" s="1"/>
  <c r="BF46" i="1"/>
  <c r="BF26" i="1"/>
  <c r="BF10" i="8" s="1"/>
  <c r="BF25" i="1"/>
  <c r="BF9" i="8" s="1"/>
  <c r="BF24" i="1"/>
  <c r="BF8" i="8" s="1"/>
  <c r="BF23" i="1"/>
  <c r="BF7" i="8" s="1"/>
  <c r="BF22" i="1"/>
  <c r="BF6" i="8" s="1"/>
  <c r="BF15" i="1"/>
  <c r="BF14" i="9" s="1"/>
  <c r="BF45" i="1" l="1"/>
  <c r="BF13" i="7" s="1"/>
  <c r="BF14" i="7"/>
  <c r="BM23" i="1"/>
  <c r="BL23" i="1"/>
  <c r="BM25" i="1"/>
  <c r="BL25" i="1"/>
  <c r="BM22" i="1"/>
  <c r="BL22" i="1"/>
  <c r="BM24" i="1"/>
  <c r="BL24" i="1"/>
  <c r="BM26" i="1"/>
  <c r="BL26" i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82" i="1"/>
  <c r="BE6" i="5" s="1"/>
  <c r="BE49" i="1"/>
  <c r="BE17" i="7" s="1"/>
  <c r="BE46" i="1"/>
  <c r="BE14" i="7" s="1"/>
  <c r="BE26" i="1"/>
  <c r="BE10" i="8" s="1"/>
  <c r="BE25" i="1"/>
  <c r="BE9" i="8" s="1"/>
  <c r="BE24" i="1"/>
  <c r="BE8" i="8" s="1"/>
  <c r="BE23" i="1"/>
  <c r="BE7" i="8" s="1"/>
  <c r="BE22" i="1"/>
  <c r="BE6" i="8" s="1"/>
  <c r="BE15" i="1"/>
  <c r="BE14" i="9" s="1"/>
  <c r="BE45" i="1" l="1"/>
  <c r="BE13" i="7" s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82" i="1"/>
  <c r="BD6" i="5" s="1"/>
  <c r="BD49" i="1"/>
  <c r="BD17" i="7" s="1"/>
  <c r="BD46" i="1"/>
  <c r="BD26" i="1"/>
  <c r="BD10" i="8" s="1"/>
  <c r="BD25" i="1"/>
  <c r="BD9" i="8" s="1"/>
  <c r="BD24" i="1"/>
  <c r="BD8" i="8" s="1"/>
  <c r="BD23" i="1"/>
  <c r="BD7" i="8" s="1"/>
  <c r="BD22" i="1"/>
  <c r="BD6" i="8" s="1"/>
  <c r="BD15" i="1"/>
  <c r="BD14" i="9" s="1"/>
  <c r="BD45" i="1" l="1"/>
  <c r="BD13" i="7" s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82" i="1"/>
  <c r="BC6" i="5" s="1"/>
  <c r="BC49" i="1"/>
  <c r="BC17" i="7" s="1"/>
  <c r="BC46" i="1"/>
  <c r="BC26" i="1"/>
  <c r="BC10" i="8" s="1"/>
  <c r="BC25" i="1"/>
  <c r="BC9" i="8" s="1"/>
  <c r="BC24" i="1"/>
  <c r="BC8" i="8" s="1"/>
  <c r="BC23" i="1"/>
  <c r="BC7" i="8" s="1"/>
  <c r="BC22" i="1"/>
  <c r="BC6" i="8" s="1"/>
  <c r="BC15" i="1"/>
  <c r="BC14" i="9" s="1"/>
  <c r="BC45" i="1" l="1"/>
  <c r="BC13" i="7" s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82" i="1" l="1"/>
  <c r="BB6" i="5" s="1"/>
  <c r="BB49" i="1"/>
  <c r="BB17" i="7" s="1"/>
  <c r="BB46" i="1"/>
  <c r="BB26" i="1"/>
  <c r="BB10" i="8" s="1"/>
  <c r="BB25" i="1"/>
  <c r="BB9" i="8" s="1"/>
  <c r="BB24" i="1"/>
  <c r="BB8" i="8" s="1"/>
  <c r="BB23" i="1"/>
  <c r="BB7" i="8" s="1"/>
  <c r="BB22" i="1"/>
  <c r="BB6" i="8" s="1"/>
  <c r="BB15" i="1"/>
  <c r="BB14" i="9" s="1"/>
  <c r="BB45" i="1" l="1"/>
  <c r="BB13" i="7" s="1"/>
  <c r="BB14" i="7"/>
  <c r="BM16" i="9"/>
  <c r="BL16" i="9"/>
  <c r="BK16" i="9"/>
  <c r="BJ16" i="9"/>
  <c r="BI16" i="9"/>
  <c r="BH16" i="9"/>
  <c r="BG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82" i="1"/>
  <c r="BA6" i="5" s="1"/>
  <c r="BA49" i="1"/>
  <c r="BA17" i="7" s="1"/>
  <c r="BA46" i="1"/>
  <c r="BA26" i="1"/>
  <c r="BA10" i="8" s="1"/>
  <c r="BA25" i="1"/>
  <c r="BA9" i="8" s="1"/>
  <c r="BA24" i="1"/>
  <c r="BA8" i="8" s="1"/>
  <c r="BA23" i="1"/>
  <c r="BA7" i="8" s="1"/>
  <c r="BA22" i="1"/>
  <c r="BA6" i="8" s="1"/>
  <c r="BA15" i="1"/>
  <c r="BA14" i="9" s="1"/>
  <c r="BA45" i="1" l="1"/>
  <c r="BA13" i="7" s="1"/>
  <c r="BA14" i="7"/>
  <c r="BK46" i="1" l="1"/>
  <c r="AZ82" i="1" l="1"/>
  <c r="AZ49" i="1"/>
  <c r="AZ46" i="1"/>
  <c r="AZ26" i="1"/>
  <c r="AZ25" i="1"/>
  <c r="AZ24" i="1"/>
  <c r="AZ23" i="1"/>
  <c r="AZ22" i="1"/>
  <c r="AZ15" i="1"/>
  <c r="AZ45" i="1" l="1"/>
  <c r="BH15" i="1" l="1"/>
  <c r="BG15" i="1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BI15" i="1" l="1"/>
  <c r="BK15" i="1" l="1"/>
  <c r="BM15" i="1" l="1"/>
  <c r="BL15" i="1"/>
  <c r="AY3" i="4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82" i="1"/>
  <c r="AY6" i="5" s="1"/>
  <c r="AY49" i="1"/>
  <c r="AY17" i="7" s="1"/>
  <c r="AY46" i="1"/>
  <c r="AY14" i="7" s="1"/>
  <c r="AY26" i="1"/>
  <c r="AY10" i="8" s="1"/>
  <c r="AY25" i="1"/>
  <c r="AY9" i="8" s="1"/>
  <c r="AY24" i="1"/>
  <c r="AY8" i="8" s="1"/>
  <c r="AY23" i="1"/>
  <c r="AY7" i="8" s="1"/>
  <c r="AY22" i="1"/>
  <c r="AY6" i="8" s="1"/>
  <c r="AY15" i="1"/>
  <c r="AY14" i="9" s="1"/>
  <c r="AY45" i="1" l="1"/>
  <c r="AY13" i="7" s="1"/>
  <c r="BJ15" i="1"/>
  <c r="BG46" i="1" l="1"/>
  <c r="BG49" i="1"/>
  <c r="BG45" i="1" l="1"/>
  <c r="BK49" i="1"/>
  <c r="BJ49" i="1"/>
  <c r="BI49" i="1"/>
  <c r="BH49" i="1"/>
  <c r="AX82" i="1" l="1"/>
  <c r="AX46" i="1"/>
  <c r="AX45" i="1" s="1"/>
  <c r="AX13" i="7" s="1"/>
  <c r="AX26" i="1"/>
  <c r="AX10" i="8" s="1"/>
  <c r="AX25" i="1"/>
  <c r="AX24" i="1"/>
  <c r="AX8" i="8" s="1"/>
  <c r="AX23" i="1"/>
  <c r="AX22" i="1"/>
  <c r="AX6" i="8" s="1"/>
  <c r="AX15" i="1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26" i="1" l="1"/>
  <c r="AW25" i="1"/>
  <c r="AW24" i="1"/>
  <c r="AW23" i="1"/>
  <c r="AW22" i="1"/>
  <c r="AV26" i="1"/>
  <c r="AV25" i="1"/>
  <c r="AV24" i="1"/>
  <c r="AV23" i="1"/>
  <c r="AV22" i="1"/>
  <c r="AU26" i="1"/>
  <c r="AU25" i="1"/>
  <c r="AU24" i="1"/>
  <c r="AU23" i="1"/>
  <c r="AU22" i="1"/>
  <c r="AT26" i="1"/>
  <c r="AT25" i="1"/>
  <c r="AT24" i="1"/>
  <c r="AT23" i="1"/>
  <c r="AT22" i="1"/>
  <c r="AW46" i="1" l="1"/>
  <c r="AW45" i="1" s="1"/>
  <c r="AW82" i="1" l="1"/>
  <c r="AW13" i="7"/>
  <c r="AW15" i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BK45" i="1" l="1"/>
  <c r="BJ46" i="1"/>
  <c r="BJ45" i="1" s="1"/>
  <c r="BI46" i="1"/>
  <c r="BI45" i="1" s="1"/>
  <c r="BH46" i="1"/>
  <c r="BH45" i="1" l="1"/>
  <c r="AV20" i="4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46" i="1" l="1"/>
  <c r="AV14" i="7" s="1"/>
  <c r="AV45" i="1" l="1"/>
  <c r="AV13" i="7" s="1"/>
  <c r="AV82" i="1"/>
  <c r="AV6" i="5" s="1"/>
  <c r="AV10" i="8"/>
  <c r="AV9" i="8"/>
  <c r="AV8" i="8"/>
  <c r="AV7" i="8"/>
  <c r="AV6" i="8"/>
  <c r="AV15" i="1"/>
  <c r="AV14" i="9" s="1"/>
  <c r="AU20" i="4" l="1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3" i="10"/>
  <c r="AU12" i="10"/>
  <c r="AU11" i="10"/>
  <c r="AU9" i="10"/>
  <c r="AU8" i="10"/>
  <c r="AU7" i="10"/>
  <c r="AU6" i="10"/>
  <c r="AU3" i="10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AU19" i="8"/>
  <c r="AU18" i="8"/>
  <c r="AU17" i="8"/>
  <c r="AU16" i="8"/>
  <c r="AU14" i="8"/>
  <c r="AU13" i="8"/>
  <c r="AU12" i="8"/>
  <c r="AU3" i="8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AU11" i="5"/>
  <c r="AU10" i="5"/>
  <c r="AU9" i="5"/>
  <c r="AU8" i="5"/>
  <c r="AU7" i="5"/>
  <c r="AU3" i="5"/>
  <c r="AU106" i="1" l="1"/>
  <c r="AU14" i="4" s="1"/>
  <c r="AT89" i="1" l="1"/>
  <c r="AU82" i="1" l="1"/>
  <c r="AU6" i="5" s="1"/>
  <c r="AU46" i="1"/>
  <c r="AU14" i="7" s="1"/>
  <c r="AU10" i="8"/>
  <c r="AU9" i="8"/>
  <c r="AU8" i="8"/>
  <c r="AU7" i="8"/>
  <c r="AU6" i="8"/>
  <c r="AU15" i="1"/>
  <c r="AU14" i="9" s="1"/>
  <c r="AU45" i="1" l="1"/>
  <c r="AU13" i="7" s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5" i="1" l="1"/>
  <c r="AT14" i="9" s="1"/>
  <c r="AT6" i="8"/>
  <c r="AT7" i="8"/>
  <c r="AT8" i="8"/>
  <c r="AT9" i="8"/>
  <c r="AT10" i="8"/>
  <c r="AT46" i="1"/>
  <c r="AT82" i="1"/>
  <c r="AT6" i="5" s="1"/>
  <c r="AT45" i="1" l="1"/>
  <c r="AT13" i="7" s="1"/>
  <c r="AT14" i="7"/>
  <c r="AQ45" i="1" l="1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82" i="1" l="1"/>
  <c r="AS6" i="5" s="1"/>
  <c r="AS49" i="1"/>
  <c r="AS17" i="7" s="1"/>
  <c r="AS46" i="1"/>
  <c r="AS26" i="1"/>
  <c r="AS10" i="8" s="1"/>
  <c r="AS25" i="1"/>
  <c r="AS9" i="8" s="1"/>
  <c r="AS24" i="1"/>
  <c r="AS8" i="8" s="1"/>
  <c r="AS23" i="1"/>
  <c r="AS7" i="8" s="1"/>
  <c r="AS22" i="1"/>
  <c r="AS6" i="8" s="1"/>
  <c r="AS15" i="1"/>
  <c r="AS14" i="9" s="1"/>
  <c r="AS45" i="1" l="1"/>
  <c r="AS13" i="7" s="1"/>
  <c r="AS14" i="7"/>
  <c r="BK82" i="1"/>
  <c r="BM82" i="1" l="1"/>
  <c r="BL82" i="1"/>
  <c r="AR20" i="4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82" i="1" l="1"/>
  <c r="AR6" i="5" s="1"/>
  <c r="AR49" i="1"/>
  <c r="AR17" i="7" s="1"/>
  <c r="AR46" i="1"/>
  <c r="AR26" i="1"/>
  <c r="AR10" i="8" s="1"/>
  <c r="AR25" i="1"/>
  <c r="AR9" i="8" s="1"/>
  <c r="AR24" i="1"/>
  <c r="AR8" i="8" s="1"/>
  <c r="AR23" i="1"/>
  <c r="AR7" i="8" s="1"/>
  <c r="AR22" i="1"/>
  <c r="AR6" i="8" s="1"/>
  <c r="AR15" i="1"/>
  <c r="AR14" i="9" s="1"/>
  <c r="AR45" i="1" l="1"/>
  <c r="AR13" i="7" s="1"/>
  <c r="AR14" i="7"/>
  <c r="AQ26" i="1" l="1"/>
  <c r="AQ25" i="1"/>
  <c r="AQ24" i="1"/>
  <c r="AQ23" i="1"/>
  <c r="AQ22" i="1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82" i="1"/>
  <c r="AQ6" i="5" s="1"/>
  <c r="AQ10" i="8"/>
  <c r="AQ9" i="8"/>
  <c r="AQ8" i="8"/>
  <c r="AQ7" i="8"/>
  <c r="AQ6" i="8"/>
  <c r="AQ15" i="1"/>
  <c r="AQ14" i="9" s="1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82" i="1"/>
  <c r="AP6" i="5" s="1"/>
  <c r="AP26" i="1"/>
  <c r="AP10" i="8" s="1"/>
  <c r="AP25" i="1"/>
  <c r="AP9" i="8" s="1"/>
  <c r="AP24" i="1"/>
  <c r="AP8" i="8" s="1"/>
  <c r="AP23" i="1"/>
  <c r="AP7" i="8" s="1"/>
  <c r="AP22" i="1"/>
  <c r="AP6" i="8" s="1"/>
  <c r="AP15" i="1"/>
  <c r="AP14" i="9" s="1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82" i="1" l="1"/>
  <c r="AO6" i="5" s="1"/>
  <c r="AO49" i="1"/>
  <c r="AO17" i="7" s="1"/>
  <c r="AO46" i="1"/>
  <c r="AO14" i="7" s="1"/>
  <c r="AO26" i="1"/>
  <c r="AO10" i="8" s="1"/>
  <c r="AO25" i="1"/>
  <c r="AO9" i="8" s="1"/>
  <c r="AO24" i="1"/>
  <c r="AO8" i="8" s="1"/>
  <c r="AO23" i="1"/>
  <c r="AO7" i="8" s="1"/>
  <c r="AO22" i="1"/>
  <c r="AO6" i="8" s="1"/>
  <c r="AO15" i="1"/>
  <c r="AO14" i="9" s="1"/>
  <c r="AO45" i="1" l="1"/>
  <c r="AO13" i="7" s="1"/>
  <c r="AN89" i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82" i="1" l="1"/>
  <c r="AN6" i="5" s="1"/>
  <c r="AN26" i="1"/>
  <c r="AN10" i="8" s="1"/>
  <c r="AN25" i="1"/>
  <c r="AN9" i="8" s="1"/>
  <c r="AN24" i="1"/>
  <c r="AN8" i="8" s="1"/>
  <c r="AN23" i="1"/>
  <c r="AN7" i="8" s="1"/>
  <c r="AN22" i="1"/>
  <c r="AN6" i="8" s="1"/>
  <c r="AN15" i="1"/>
  <c r="AN14" i="9" s="1"/>
  <c r="AM82" i="1" l="1"/>
  <c r="AM6" i="5" s="1"/>
  <c r="AM26" i="1"/>
  <c r="AM10" i="8" s="1"/>
  <c r="AM25" i="1"/>
  <c r="AM9" i="8" s="1"/>
  <c r="AM24" i="1"/>
  <c r="AM8" i="8" s="1"/>
  <c r="AM23" i="1"/>
  <c r="AM7" i="8" s="1"/>
  <c r="AM22" i="1"/>
  <c r="AM6" i="8" s="1"/>
  <c r="AM15" i="1"/>
  <c r="AM14" i="9" s="1"/>
  <c r="BJ82" i="1" l="1"/>
  <c r="BI82" i="1"/>
  <c r="BH82" i="1"/>
  <c r="BG82" i="1"/>
  <c r="BK20" i="4" l="1"/>
  <c r="BJ20" i="4"/>
  <c r="BI20" i="4"/>
  <c r="BH20" i="4"/>
  <c r="BK19" i="4"/>
  <c r="BJ19" i="4"/>
  <c r="BI19" i="4"/>
  <c r="BH19" i="4"/>
  <c r="BG20" i="4"/>
  <c r="BG19" i="4"/>
  <c r="BG3" i="4"/>
  <c r="BK13" i="10" l="1"/>
  <c r="BJ13" i="10"/>
  <c r="BI13" i="10"/>
  <c r="BH13" i="10"/>
  <c r="BG13" i="10"/>
  <c r="BK12" i="10"/>
  <c r="BJ12" i="10"/>
  <c r="BI12" i="10"/>
  <c r="BH12" i="10"/>
  <c r="BG12" i="10"/>
  <c r="BK11" i="10"/>
  <c r="BJ11" i="10"/>
  <c r="BI11" i="10"/>
  <c r="BH11" i="10"/>
  <c r="BG11" i="10"/>
  <c r="BK9" i="10"/>
  <c r="BJ9" i="10"/>
  <c r="BI9" i="10"/>
  <c r="BH9" i="10"/>
  <c r="BG9" i="10"/>
  <c r="BK8" i="10"/>
  <c r="BJ8" i="10"/>
  <c r="BI8" i="10"/>
  <c r="BH8" i="10"/>
  <c r="BG8" i="10"/>
  <c r="BK7" i="10"/>
  <c r="BJ7" i="10"/>
  <c r="BI7" i="10"/>
  <c r="BH7" i="10"/>
  <c r="BG7" i="10"/>
  <c r="BK6" i="10"/>
  <c r="BJ6" i="10"/>
  <c r="BI6" i="10"/>
  <c r="BH6" i="10"/>
  <c r="BG6" i="10"/>
  <c r="BG3" i="10"/>
  <c r="BK10" i="5"/>
  <c r="BJ10" i="5"/>
  <c r="BI10" i="5"/>
  <c r="BH10" i="5"/>
  <c r="BG10" i="5"/>
  <c r="BK8" i="5"/>
  <c r="BJ8" i="5"/>
  <c r="BI8" i="5"/>
  <c r="BH8" i="5"/>
  <c r="BG8" i="5"/>
  <c r="BK7" i="5"/>
  <c r="BJ7" i="5"/>
  <c r="BI7" i="5"/>
  <c r="BH7" i="5"/>
  <c r="BG7" i="5"/>
  <c r="BJ6" i="5"/>
  <c r="BI6" i="5"/>
  <c r="BH6" i="5"/>
  <c r="BG6" i="5"/>
  <c r="BG3" i="5"/>
  <c r="BK38" i="6"/>
  <c r="BJ38" i="6"/>
  <c r="BI38" i="6"/>
  <c r="BH38" i="6"/>
  <c r="BG38" i="6"/>
  <c r="BK37" i="6"/>
  <c r="BJ37" i="6"/>
  <c r="BI37" i="6"/>
  <c r="BH37" i="6"/>
  <c r="BG37" i="6"/>
  <c r="BK36" i="6"/>
  <c r="BJ36" i="6"/>
  <c r="BI36" i="6"/>
  <c r="BH36" i="6"/>
  <c r="BG36" i="6"/>
  <c r="BK35" i="6"/>
  <c r="BJ35" i="6"/>
  <c r="BI35" i="6"/>
  <c r="BH35" i="6"/>
  <c r="BG35" i="6"/>
  <c r="BK34" i="6"/>
  <c r="BJ34" i="6"/>
  <c r="BI34" i="6"/>
  <c r="BH34" i="6"/>
  <c r="BG34" i="6"/>
  <c r="BK33" i="6"/>
  <c r="BJ33" i="6"/>
  <c r="BI33" i="6"/>
  <c r="BH33" i="6"/>
  <c r="BG33" i="6"/>
  <c r="BK32" i="6"/>
  <c r="BJ32" i="6"/>
  <c r="BI32" i="6"/>
  <c r="BH32" i="6"/>
  <c r="BG32" i="6"/>
  <c r="BK31" i="6"/>
  <c r="BJ31" i="6"/>
  <c r="BI31" i="6"/>
  <c r="BH31" i="6"/>
  <c r="BG31" i="6"/>
  <c r="BK30" i="6"/>
  <c r="BJ30" i="6"/>
  <c r="BI30" i="6"/>
  <c r="BH30" i="6"/>
  <c r="BG30" i="6"/>
  <c r="BK29" i="6"/>
  <c r="BJ29" i="6"/>
  <c r="BI29" i="6"/>
  <c r="BH29" i="6"/>
  <c r="BG29" i="6"/>
  <c r="BK28" i="6"/>
  <c r="BJ28" i="6"/>
  <c r="BI28" i="6"/>
  <c r="BH28" i="6"/>
  <c r="BG28" i="6"/>
  <c r="BK27" i="6"/>
  <c r="BJ27" i="6"/>
  <c r="BI27" i="6"/>
  <c r="BH27" i="6"/>
  <c r="BG27" i="6"/>
  <c r="BK26" i="6"/>
  <c r="BJ26" i="6"/>
  <c r="BI26" i="6"/>
  <c r="BH26" i="6"/>
  <c r="BG26" i="6"/>
  <c r="BK25" i="6"/>
  <c r="BJ25" i="6"/>
  <c r="BI25" i="6"/>
  <c r="BH25" i="6"/>
  <c r="BG25" i="6"/>
  <c r="BK23" i="6"/>
  <c r="BJ23" i="6"/>
  <c r="BI23" i="6"/>
  <c r="BH23" i="6"/>
  <c r="BG23" i="6"/>
  <c r="BK22" i="6"/>
  <c r="BJ22" i="6"/>
  <c r="BI22" i="6"/>
  <c r="BH22" i="6"/>
  <c r="BG22" i="6"/>
  <c r="BK20" i="6"/>
  <c r="BJ20" i="6"/>
  <c r="BI20" i="6"/>
  <c r="BH20" i="6"/>
  <c r="BG20" i="6"/>
  <c r="BK19" i="6"/>
  <c r="BJ19" i="6"/>
  <c r="BI19" i="6"/>
  <c r="BH19" i="6"/>
  <c r="BG19" i="6"/>
  <c r="BK17" i="6"/>
  <c r="BJ17" i="6"/>
  <c r="BI17" i="6"/>
  <c r="BH17" i="6"/>
  <c r="BG17" i="6"/>
  <c r="BK16" i="6"/>
  <c r="BJ16" i="6"/>
  <c r="BI16" i="6"/>
  <c r="BH16" i="6"/>
  <c r="BG16" i="6"/>
  <c r="BK14" i="6"/>
  <c r="BJ14" i="6"/>
  <c r="BI14" i="6"/>
  <c r="BH14" i="6"/>
  <c r="BG14" i="6"/>
  <c r="BK13" i="6"/>
  <c r="BJ13" i="6"/>
  <c r="BI13" i="6"/>
  <c r="BH13" i="6"/>
  <c r="BG13" i="6"/>
  <c r="BK11" i="6"/>
  <c r="BJ11" i="6"/>
  <c r="BI11" i="6"/>
  <c r="BH11" i="6"/>
  <c r="BG11" i="6"/>
  <c r="BK10" i="6"/>
  <c r="BJ10" i="6"/>
  <c r="BI10" i="6"/>
  <c r="BH10" i="6"/>
  <c r="BG10" i="6"/>
  <c r="BK8" i="6"/>
  <c r="BJ8" i="6"/>
  <c r="BI8" i="6"/>
  <c r="BH8" i="6"/>
  <c r="BG8" i="6"/>
  <c r="BK7" i="6"/>
  <c r="BJ7" i="6"/>
  <c r="BI7" i="6"/>
  <c r="BH7" i="6"/>
  <c r="BG7" i="6"/>
  <c r="BK6" i="6"/>
  <c r="BJ6" i="6"/>
  <c r="BI6" i="6"/>
  <c r="BH6" i="6"/>
  <c r="BG6" i="6"/>
  <c r="BG3" i="6"/>
  <c r="BK19" i="7"/>
  <c r="BJ19" i="7"/>
  <c r="BI19" i="7"/>
  <c r="BH19" i="7"/>
  <c r="BG19" i="7"/>
  <c r="BK18" i="7"/>
  <c r="BJ18" i="7"/>
  <c r="BI18" i="7"/>
  <c r="BH18" i="7"/>
  <c r="BG18" i="7"/>
  <c r="BJ17" i="7"/>
  <c r="BI17" i="7"/>
  <c r="BH17" i="7"/>
  <c r="BG17" i="7"/>
  <c r="BK16" i="7"/>
  <c r="BJ16" i="7"/>
  <c r="BI16" i="7"/>
  <c r="BH16" i="7"/>
  <c r="BG16" i="7"/>
  <c r="BK15" i="7"/>
  <c r="BJ15" i="7"/>
  <c r="BI15" i="7"/>
  <c r="BH15" i="7"/>
  <c r="BG15" i="7"/>
  <c r="BJ14" i="7"/>
  <c r="BI14" i="7"/>
  <c r="BH14" i="7"/>
  <c r="BG14" i="7"/>
  <c r="BJ13" i="7"/>
  <c r="BI13" i="7"/>
  <c r="BH13" i="7"/>
  <c r="BG13" i="7"/>
  <c r="BK12" i="7"/>
  <c r="BJ12" i="7"/>
  <c r="BI12" i="7"/>
  <c r="BH12" i="7"/>
  <c r="BG12" i="7"/>
  <c r="BK11" i="7"/>
  <c r="BJ11" i="7"/>
  <c r="BI11" i="7"/>
  <c r="BH11" i="7"/>
  <c r="BG11" i="7"/>
  <c r="BK10" i="7"/>
  <c r="BJ10" i="7"/>
  <c r="BI10" i="7"/>
  <c r="BH10" i="7"/>
  <c r="BG10" i="7"/>
  <c r="BK9" i="7"/>
  <c r="BJ9" i="7"/>
  <c r="BI9" i="7"/>
  <c r="BH9" i="7"/>
  <c r="BG9" i="7"/>
  <c r="BK8" i="7"/>
  <c r="BJ8" i="7"/>
  <c r="BI8" i="7"/>
  <c r="BH8" i="7"/>
  <c r="BG8" i="7"/>
  <c r="BK7" i="7"/>
  <c r="BJ7" i="7"/>
  <c r="BI7" i="7"/>
  <c r="BH7" i="7"/>
  <c r="BG7" i="7"/>
  <c r="BK6" i="7"/>
  <c r="BJ6" i="7"/>
  <c r="BI6" i="7"/>
  <c r="BH6" i="7"/>
  <c r="BG6" i="7"/>
  <c r="BG3" i="7"/>
  <c r="BK19" i="8"/>
  <c r="BJ19" i="8"/>
  <c r="BI19" i="8"/>
  <c r="BH19" i="8"/>
  <c r="BG19" i="8"/>
  <c r="BK18" i="8"/>
  <c r="BJ18" i="8"/>
  <c r="BI18" i="8"/>
  <c r="BH18" i="8"/>
  <c r="BG18" i="8"/>
  <c r="BK17" i="8"/>
  <c r="BJ17" i="8"/>
  <c r="BI17" i="8"/>
  <c r="BH17" i="8"/>
  <c r="BG17" i="8"/>
  <c r="BK16" i="8"/>
  <c r="BJ16" i="8"/>
  <c r="BI16" i="8"/>
  <c r="BH16" i="8"/>
  <c r="BG16" i="8"/>
  <c r="BK14" i="8"/>
  <c r="BJ14" i="8"/>
  <c r="BI14" i="8"/>
  <c r="BH14" i="8"/>
  <c r="BG14" i="8"/>
  <c r="BK13" i="8"/>
  <c r="BJ13" i="8"/>
  <c r="BI13" i="8"/>
  <c r="BH13" i="8"/>
  <c r="BG13" i="8"/>
  <c r="BK12" i="8"/>
  <c r="BJ12" i="8"/>
  <c r="BI12" i="8"/>
  <c r="BH12" i="8"/>
  <c r="BG12" i="8"/>
  <c r="BG3" i="8"/>
  <c r="BK19" i="9"/>
  <c r="BJ19" i="9"/>
  <c r="BI19" i="9"/>
  <c r="BH19" i="9"/>
  <c r="BG19" i="9"/>
  <c r="BK18" i="9"/>
  <c r="BJ18" i="9"/>
  <c r="BI18" i="9"/>
  <c r="BH18" i="9"/>
  <c r="BG18" i="9"/>
  <c r="BK17" i="9"/>
  <c r="BJ17" i="9"/>
  <c r="BI17" i="9"/>
  <c r="BH17" i="9"/>
  <c r="BG17" i="9"/>
  <c r="BK15" i="9"/>
  <c r="BJ15" i="9"/>
  <c r="BI15" i="9"/>
  <c r="BH15" i="9"/>
  <c r="BG15" i="9"/>
  <c r="BK13" i="9"/>
  <c r="BJ13" i="9"/>
  <c r="BI13" i="9"/>
  <c r="BH13" i="9"/>
  <c r="BG13" i="9"/>
  <c r="BK12" i="9"/>
  <c r="BJ12" i="9"/>
  <c r="BI12" i="9"/>
  <c r="BH12" i="9"/>
  <c r="BG12" i="9"/>
  <c r="BK11" i="9"/>
  <c r="BJ11" i="9"/>
  <c r="BI11" i="9"/>
  <c r="BH11" i="9"/>
  <c r="BG11" i="9"/>
  <c r="BK10" i="9"/>
  <c r="BJ10" i="9"/>
  <c r="BI10" i="9"/>
  <c r="BH10" i="9"/>
  <c r="BG10" i="9"/>
  <c r="BK9" i="9"/>
  <c r="BJ9" i="9"/>
  <c r="BI9" i="9"/>
  <c r="BH9" i="9"/>
  <c r="BG9" i="9"/>
  <c r="BK8" i="9"/>
  <c r="BJ8" i="9"/>
  <c r="BI8" i="9"/>
  <c r="BH8" i="9"/>
  <c r="BG8" i="9"/>
  <c r="BK7" i="9"/>
  <c r="BJ7" i="9"/>
  <c r="BI7" i="9"/>
  <c r="BH7" i="9"/>
  <c r="BG7" i="9"/>
  <c r="BK6" i="9"/>
  <c r="BJ6" i="9"/>
  <c r="BI6" i="9"/>
  <c r="BH6" i="9"/>
  <c r="BG6" i="9"/>
  <c r="BG3" i="9"/>
  <c r="BJ10" i="8" l="1"/>
  <c r="BJ9" i="8"/>
  <c r="BJ8" i="8"/>
  <c r="BJ7" i="8"/>
  <c r="BJ6" i="8"/>
  <c r="BI10" i="8"/>
  <c r="BI9" i="8"/>
  <c r="BI8" i="8"/>
  <c r="BI7" i="8"/>
  <c r="BI6" i="8"/>
  <c r="BH10" i="8"/>
  <c r="BH9" i="8"/>
  <c r="BH8" i="8"/>
  <c r="BH7" i="8"/>
  <c r="BH6" i="8"/>
  <c r="BG10" i="8"/>
  <c r="BG9" i="8"/>
  <c r="BG8" i="8"/>
  <c r="BG7" i="8"/>
  <c r="BG6" i="8"/>
  <c r="BK14" i="7" l="1"/>
  <c r="BJ14" i="9"/>
  <c r="BI14" i="9"/>
  <c r="BH14" i="9"/>
  <c r="BG14" i="9"/>
  <c r="BK17" i="7" l="1"/>
  <c r="BK13" i="7"/>
  <c r="BK14" i="9"/>
  <c r="BK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82" i="1" l="1"/>
  <c r="AL6" i="5" s="1"/>
  <c r="AL49" i="1"/>
  <c r="AL17" i="7" s="1"/>
  <c r="AL46" i="1"/>
  <c r="AL26" i="1"/>
  <c r="AL10" i="8" s="1"/>
  <c r="AL25" i="1"/>
  <c r="AL9" i="8" s="1"/>
  <c r="AL24" i="1"/>
  <c r="AL8" i="8" s="1"/>
  <c r="AL23" i="1"/>
  <c r="AL7" i="8" s="1"/>
  <c r="AL22" i="1"/>
  <c r="AL6" i="8" s="1"/>
  <c r="AL15" i="1"/>
  <c r="AL14" i="9" s="1"/>
  <c r="AL45" i="1" l="1"/>
  <c r="AL13" i="7" s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46" i="1" l="1"/>
  <c r="AK26" i="1"/>
  <c r="AK10" i="8" s="1"/>
  <c r="AK25" i="1"/>
  <c r="AK9" i="8" s="1"/>
  <c r="AK24" i="1"/>
  <c r="AK8" i="8" s="1"/>
  <c r="AK23" i="1"/>
  <c r="AK7" i="8" s="1"/>
  <c r="AK22" i="1"/>
  <c r="AK6" i="8" s="1"/>
  <c r="AK15" i="1"/>
  <c r="AK14" i="9" s="1"/>
  <c r="AK45" i="1" l="1"/>
  <c r="AK13" i="7" s="1"/>
  <c r="AK14" i="7"/>
  <c r="AJ46" i="1"/>
  <c r="AJ45" i="1" s="1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26" i="1" l="1"/>
  <c r="AJ10" i="8" s="1"/>
  <c r="AJ25" i="1"/>
  <c r="AJ9" i="8" s="1"/>
  <c r="AJ24" i="1"/>
  <c r="AJ8" i="8" s="1"/>
  <c r="AJ23" i="1"/>
  <c r="AJ7" i="8" s="1"/>
  <c r="AJ22" i="1"/>
  <c r="AJ6" i="8" s="1"/>
  <c r="AJ82" i="1" l="1"/>
  <c r="AJ6" i="5" s="1"/>
  <c r="AJ15" i="1"/>
  <c r="AJ14" i="9" s="1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82" i="1" l="1"/>
  <c r="AI6" i="5" s="1"/>
  <c r="AI49" i="1"/>
  <c r="AI17" i="7" s="1"/>
  <c r="AI46" i="1"/>
  <c r="AI14" i="7" s="1"/>
  <c r="AI26" i="1"/>
  <c r="AI10" i="8" s="1"/>
  <c r="AI25" i="1"/>
  <c r="AI9" i="8" s="1"/>
  <c r="AI24" i="1"/>
  <c r="AI8" i="8" s="1"/>
  <c r="AI23" i="1"/>
  <c r="AI7" i="8" s="1"/>
  <c r="AI22" i="1"/>
  <c r="AI6" i="8" s="1"/>
  <c r="AI15" i="1"/>
  <c r="AI14" i="9" s="1"/>
  <c r="AI45" i="1" l="1"/>
  <c r="AI13" i="7" s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49" i="1" l="1"/>
  <c r="AH17" i="7" s="1"/>
  <c r="AH46" i="1"/>
  <c r="AH14" i="7" s="1"/>
  <c r="AH26" i="1"/>
  <c r="AH10" i="8" s="1"/>
  <c r="AH25" i="1"/>
  <c r="AH9" i="8" s="1"/>
  <c r="AH24" i="1"/>
  <c r="AH8" i="8" s="1"/>
  <c r="AH23" i="1"/>
  <c r="AH7" i="8" s="1"/>
  <c r="AH22" i="1"/>
  <c r="AH6" i="8" s="1"/>
  <c r="AH15" i="1"/>
  <c r="AH14" i="9" s="1"/>
  <c r="AH82" i="1"/>
  <c r="AH6" i="5" s="1"/>
  <c r="AH45" i="1" l="1"/>
  <c r="AH13" i="7" s="1"/>
  <c r="AG82" i="1"/>
  <c r="AG49" i="1"/>
  <c r="AG46" i="1"/>
  <c r="AG26" i="1"/>
  <c r="AG10" i="8" s="1"/>
  <c r="AG25" i="1"/>
  <c r="AG9" i="8" s="1"/>
  <c r="AG24" i="1"/>
  <c r="AG8" i="8" s="1"/>
  <c r="AG23" i="1"/>
  <c r="AG7" i="8" s="1"/>
  <c r="AG22" i="1"/>
  <c r="AG6" i="8" s="1"/>
  <c r="AG15" i="1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45" i="1" l="1"/>
  <c r="AG13" i="7" s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26" i="1" l="1"/>
  <c r="AF10" i="8" s="1"/>
  <c r="AF24" i="1"/>
  <c r="AF8" i="8" s="1"/>
  <c r="AF23" i="1"/>
  <c r="AF7" i="8" s="1"/>
  <c r="AF22" i="1"/>
  <c r="AF6" i="8" s="1"/>
  <c r="AF82" i="1" l="1"/>
  <c r="AF6" i="5" s="1"/>
  <c r="AF49" i="1"/>
  <c r="AF17" i="7" s="1"/>
  <c r="AF46" i="1"/>
  <c r="AF25" i="1"/>
  <c r="AF9" i="8" s="1"/>
  <c r="AF15" i="1"/>
  <c r="AF14" i="9" s="1"/>
  <c r="AF45" i="1" l="1"/>
  <c r="AF13" i="7" s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82" i="1" l="1"/>
  <c r="AE6" i="5" s="1"/>
  <c r="AE49" i="1"/>
  <c r="AE17" i="7" s="1"/>
  <c r="AE46" i="1"/>
  <c r="AE14" i="7" s="1"/>
  <c r="AE26" i="1"/>
  <c r="AE10" i="8" s="1"/>
  <c r="AE25" i="1"/>
  <c r="AE9" i="8" s="1"/>
  <c r="AE24" i="1"/>
  <c r="AE8" i="8" s="1"/>
  <c r="AE23" i="1"/>
  <c r="AE7" i="8" s="1"/>
  <c r="AE22" i="1"/>
  <c r="AE6" i="8" s="1"/>
  <c r="AE15" i="1"/>
  <c r="AE14" i="9" s="1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82" i="1" l="1"/>
  <c r="AD6" i="5" s="1"/>
  <c r="AD49" i="1"/>
  <c r="AD17" i="7" s="1"/>
  <c r="AD46" i="1"/>
  <c r="AD14" i="7" s="1"/>
  <c r="AD26" i="1"/>
  <c r="AD10" i="8" s="1"/>
  <c r="AD25" i="1"/>
  <c r="AD9" i="8" s="1"/>
  <c r="AD24" i="1"/>
  <c r="AD8" i="8" s="1"/>
  <c r="AD23" i="1"/>
  <c r="AD7" i="8" s="1"/>
  <c r="AD22" i="1"/>
  <c r="AD6" i="8" s="1"/>
  <c r="AD15" i="1"/>
  <c r="AD14" i="9" s="1"/>
  <c r="AC82" i="1" l="1"/>
  <c r="AC6" i="5" s="1"/>
  <c r="AC49" i="1"/>
  <c r="AC46" i="1"/>
  <c r="AC26" i="1"/>
  <c r="AC25" i="1"/>
  <c r="AC9" i="8" s="1"/>
  <c r="AC24" i="1"/>
  <c r="AC8" i="8" s="1"/>
  <c r="AC23" i="1"/>
  <c r="AC7" i="8" s="1"/>
  <c r="AC22" i="1"/>
  <c r="AC15" i="1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45" i="1" l="1"/>
  <c r="AC13" i="7" s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82" i="1" l="1"/>
  <c r="AB6" i="5" s="1"/>
  <c r="AB49" i="1"/>
  <c r="AB17" i="7" s="1"/>
  <c r="AB46" i="1"/>
  <c r="AB26" i="1"/>
  <c r="AB10" i="8" s="1"/>
  <c r="AB25" i="1"/>
  <c r="AB9" i="8" s="1"/>
  <c r="AB24" i="1"/>
  <c r="AB8" i="8" s="1"/>
  <c r="AB23" i="1"/>
  <c r="AB7" i="8" s="1"/>
  <c r="AB22" i="1"/>
  <c r="AB6" i="8" s="1"/>
  <c r="AB15" i="1"/>
  <c r="AB14" i="9" s="1"/>
  <c r="AB45" i="1" l="1"/>
  <c r="AB13" i="7" s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82" i="1"/>
  <c r="AA6" i="5" s="1"/>
  <c r="AA49" i="1"/>
  <c r="AA17" i="7" s="1"/>
  <c r="AA46" i="1"/>
  <c r="AA26" i="1"/>
  <c r="AA10" i="8" s="1"/>
  <c r="AA25" i="1"/>
  <c r="AA24" i="1"/>
  <c r="AA8" i="8" s="1"/>
  <c r="AA23" i="1"/>
  <c r="AA22" i="1"/>
  <c r="AA6" i="8" s="1"/>
  <c r="AA15" i="1"/>
  <c r="AA14" i="9" s="1"/>
  <c r="AA45" i="1" l="1"/>
  <c r="AA13" i="7" s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82" i="1" l="1"/>
  <c r="Z6" i="5" s="1"/>
  <c r="Z49" i="1"/>
  <c r="Z17" i="7" s="1"/>
  <c r="Z46" i="1"/>
  <c r="Z14" i="7" s="1"/>
  <c r="Z26" i="1"/>
  <c r="Z10" i="8" s="1"/>
  <c r="Z25" i="1"/>
  <c r="Z9" i="8" s="1"/>
  <c r="Z24" i="1"/>
  <c r="Z8" i="8" s="1"/>
  <c r="Z23" i="1"/>
  <c r="Z7" i="8" s="1"/>
  <c r="Z22" i="1"/>
  <c r="Z6" i="8" s="1"/>
  <c r="Z15" i="1"/>
  <c r="Z14" i="9" s="1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26" i="1" l="1"/>
  <c r="Y10" i="8" s="1"/>
  <c r="Y25" i="1"/>
  <c r="Y9" i="8" s="1"/>
  <c r="Y24" i="1"/>
  <c r="Y8" i="8" s="1"/>
  <c r="Y23" i="1"/>
  <c r="Y7" i="8" s="1"/>
  <c r="Y22" i="1"/>
  <c r="Y6" i="8" s="1"/>
  <c r="BH4" i="1"/>
  <c r="BI4" i="1" s="1"/>
  <c r="BJ4" i="1" s="1"/>
  <c r="BK4" i="1" s="1"/>
  <c r="Y82" i="1"/>
  <c r="Y6" i="5" s="1"/>
  <c r="Y49" i="1"/>
  <c r="Y17" i="7" s="1"/>
  <c r="Y46" i="1"/>
  <c r="Y14" i="7" s="1"/>
  <c r="Y15" i="1"/>
  <c r="Y14" i="9" s="1"/>
  <c r="Y45" i="1" l="1"/>
  <c r="Y13" i="7" s="1"/>
  <c r="BG4" i="4" l="1"/>
  <c r="BG4" i="10"/>
  <c r="BG4" i="9"/>
  <c r="BG4" i="7"/>
  <c r="BH4" i="4"/>
  <c r="BG4" i="5"/>
  <c r="BG4" i="6"/>
  <c r="BG4" i="8"/>
  <c r="X49" i="1"/>
  <c r="X46" i="1"/>
  <c r="X26" i="1"/>
  <c r="X10" i="8" s="1"/>
  <c r="X25" i="1"/>
  <c r="X24" i="1"/>
  <c r="X8" i="8" s="1"/>
  <c r="X23" i="1"/>
  <c r="X7" i="8" s="1"/>
  <c r="X22" i="1"/>
  <c r="X6" i="8" s="1"/>
  <c r="X15" i="1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82" i="1"/>
  <c r="X6" i="5" s="1"/>
  <c r="BI4" i="4" l="1"/>
  <c r="BH4" i="7"/>
  <c r="BH4" i="9"/>
  <c r="BH4" i="6"/>
  <c r="BH4" i="8"/>
  <c r="BH4" i="5"/>
  <c r="BH4" i="10"/>
  <c r="X45" i="1"/>
  <c r="X13" i="7" s="1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J4" i="4" l="1"/>
  <c r="BI4" i="5"/>
  <c r="BI4" i="6"/>
  <c r="BI4" i="8"/>
  <c r="BI4" i="10"/>
  <c r="BI4" i="9"/>
  <c r="BI4" i="7"/>
  <c r="W26" i="1"/>
  <c r="W10" i="8" s="1"/>
  <c r="W25" i="1"/>
  <c r="W9" i="8" s="1"/>
  <c r="W24" i="1"/>
  <c r="W8" i="8" s="1"/>
  <c r="W23" i="1"/>
  <c r="W7" i="8" s="1"/>
  <c r="W22" i="1"/>
  <c r="W6" i="8" s="1"/>
  <c r="W82" i="1"/>
  <c r="W6" i="5" s="1"/>
  <c r="W49" i="1"/>
  <c r="W17" i="7" s="1"/>
  <c r="W46" i="1"/>
  <c r="W15" i="1"/>
  <c r="W14" i="9" s="1"/>
  <c r="BK4" i="4" l="1"/>
  <c r="BJ4" i="7"/>
  <c r="BJ4" i="10"/>
  <c r="BJ4" i="9"/>
  <c r="BJ4" i="6"/>
  <c r="BJ4" i="8"/>
  <c r="BJ4" i="5"/>
  <c r="W45" i="1"/>
  <c r="W13" i="7" s="1"/>
  <c r="W14" i="7"/>
  <c r="V26" i="1"/>
  <c r="V10" i="8" s="1"/>
  <c r="V25" i="1"/>
  <c r="V9" i="8" s="1"/>
  <c r="V24" i="1"/>
  <c r="V8" i="8" s="1"/>
  <c r="V23" i="1"/>
  <c r="V7" i="8" s="1"/>
  <c r="V22" i="1"/>
  <c r="V6" i="8" s="1"/>
  <c r="V82" i="1"/>
  <c r="V6" i="5" s="1"/>
  <c r="V49" i="1"/>
  <c r="V17" i="7" s="1"/>
  <c r="V46" i="1"/>
  <c r="V15" i="1"/>
  <c r="V14" i="9" s="1"/>
  <c r="BK4" i="10" l="1"/>
  <c r="BK4" i="9"/>
  <c r="BK4" i="7"/>
  <c r="BK4" i="5"/>
  <c r="BK4" i="6"/>
  <c r="BK4" i="8"/>
  <c r="V45" i="1"/>
  <c r="V13" i="7" s="1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49" i="1" l="1"/>
  <c r="U17" i="7" s="1"/>
  <c r="U46" i="1"/>
  <c r="U14" i="7" s="1"/>
  <c r="U26" i="1"/>
  <c r="U10" i="8" s="1"/>
  <c r="U25" i="1"/>
  <c r="U9" i="8" s="1"/>
  <c r="U24" i="1"/>
  <c r="U8" i="8" s="1"/>
  <c r="U23" i="1"/>
  <c r="U7" i="8" s="1"/>
  <c r="U22" i="1"/>
  <c r="U6" i="8" s="1"/>
  <c r="U15" i="1"/>
  <c r="U14" i="9" s="1"/>
  <c r="U82" i="1"/>
  <c r="U6" i="5" s="1"/>
  <c r="R90" i="1"/>
  <c r="U45" i="1" l="1"/>
  <c r="U13" i="7" s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82" i="1"/>
  <c r="T6" i="5" s="1"/>
  <c r="T49" i="1"/>
  <c r="T17" i="7" s="1"/>
  <c r="T46" i="1"/>
  <c r="T15" i="1"/>
  <c r="T14" i="9" s="1"/>
  <c r="T45" i="1" l="1"/>
  <c r="T13" i="7" s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82" i="1"/>
  <c r="S6" i="5" s="1"/>
  <c r="S49" i="1"/>
  <c r="S17" i="7" s="1"/>
  <c r="S46" i="1"/>
  <c r="S14" i="7" s="1"/>
  <c r="S15" i="1"/>
  <c r="S14" i="9" s="1"/>
  <c r="S45" i="1" l="1"/>
  <c r="S13" i="7" s="1"/>
  <c r="BM6" i="10"/>
  <c r="BM38" i="6"/>
  <c r="BM34" i="6"/>
  <c r="BM31" i="6"/>
  <c r="BM29" i="6"/>
  <c r="BM27" i="6"/>
  <c r="BM25" i="6"/>
  <c r="BM19" i="6"/>
  <c r="BM13" i="6"/>
  <c r="BM12" i="7"/>
  <c r="BM11" i="7"/>
  <c r="BM9" i="7"/>
  <c r="BM7" i="7"/>
  <c r="BM14" i="8"/>
  <c r="BM12" i="8"/>
  <c r="Q15" i="1"/>
  <c r="Q14" i="9" s="1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5" i="1"/>
  <c r="R14" i="9" s="1"/>
  <c r="R82" i="1"/>
  <c r="R6" i="5" s="1"/>
  <c r="R49" i="1"/>
  <c r="R17" i="7" s="1"/>
  <c r="R46" i="1"/>
  <c r="R14" i="7" s="1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82" i="1"/>
  <c r="Q6" i="5" s="1"/>
  <c r="Q49" i="1"/>
  <c r="Q17" i="7" s="1"/>
  <c r="Q46" i="1"/>
  <c r="Q14" i="7" s="1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5" i="1"/>
  <c r="P14" i="9" s="1"/>
  <c r="P13" i="9"/>
  <c r="P12" i="9"/>
  <c r="P11" i="9"/>
  <c r="P10" i="9"/>
  <c r="P9" i="9"/>
  <c r="P8" i="9"/>
  <c r="P7" i="9"/>
  <c r="P6" i="9"/>
  <c r="P3" i="9"/>
  <c r="P49" i="1"/>
  <c r="P17" i="7" s="1"/>
  <c r="P46" i="1"/>
  <c r="P14" i="7" s="1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5" i="1"/>
  <c r="O14" i="9" s="1"/>
  <c r="O82" i="1"/>
  <c r="O6" i="5" s="1"/>
  <c r="O49" i="1"/>
  <c r="O17" i="7" s="1"/>
  <c r="O46" i="1"/>
  <c r="O14" i="7" s="1"/>
  <c r="O21" i="1"/>
  <c r="N41" i="1"/>
  <c r="N38" i="1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86" i="1"/>
  <c r="N10" i="5" s="1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5" i="1"/>
  <c r="N14" i="9" s="1"/>
  <c r="N13" i="9"/>
  <c r="N12" i="9"/>
  <c r="N11" i="9"/>
  <c r="N10" i="9"/>
  <c r="N9" i="9"/>
  <c r="N8" i="9"/>
  <c r="N7" i="9"/>
  <c r="N6" i="9"/>
  <c r="N3" i="9"/>
  <c r="N82" i="1"/>
  <c r="N6" i="5" s="1"/>
  <c r="N49" i="1"/>
  <c r="N17" i="7" s="1"/>
  <c r="N46" i="1"/>
  <c r="N14" i="7" s="1"/>
  <c r="M9" i="5"/>
  <c r="M9" i="8"/>
  <c r="M6" i="8"/>
  <c r="M15" i="1"/>
  <c r="M14" i="9" s="1"/>
  <c r="M82" i="1"/>
  <c r="M49" i="1"/>
  <c r="M17" i="7" s="1"/>
  <c r="M46" i="1"/>
  <c r="M14" i="7" s="1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15" i="1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82" i="1"/>
  <c r="L6" i="5" s="1"/>
  <c r="L49" i="1"/>
  <c r="L17" i="7" s="1"/>
  <c r="L46" i="1"/>
  <c r="L14" i="7" s="1"/>
  <c r="L21" i="1"/>
  <c r="K9" i="5"/>
  <c r="K82" i="1"/>
  <c r="K6" i="5" s="1"/>
  <c r="K49" i="1"/>
  <c r="K17" i="7" s="1"/>
  <c r="K46" i="1"/>
  <c r="K15" i="1"/>
  <c r="K14" i="9" s="1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K21" i="1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5" i="1"/>
  <c r="J14" i="9" s="1"/>
  <c r="J13" i="9"/>
  <c r="J12" i="9"/>
  <c r="J11" i="9"/>
  <c r="J10" i="9"/>
  <c r="J9" i="9"/>
  <c r="J8" i="9"/>
  <c r="J7" i="9"/>
  <c r="J6" i="9"/>
  <c r="J3" i="9"/>
  <c r="J82" i="1"/>
  <c r="J6" i="5" s="1"/>
  <c r="J49" i="1"/>
  <c r="J17" i="7" s="1"/>
  <c r="J46" i="1"/>
  <c r="J21" i="1"/>
  <c r="I9" i="5"/>
  <c r="I15" i="1"/>
  <c r="I14" i="9" s="1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49" i="1"/>
  <c r="I17" i="7" s="1"/>
  <c r="I46" i="1"/>
  <c r="H9" i="5"/>
  <c r="H49" i="1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46" i="1"/>
  <c r="H14" i="7" s="1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5" i="1"/>
  <c r="H14" i="9" s="1"/>
  <c r="H13" i="9"/>
  <c r="H12" i="9"/>
  <c r="H11" i="9"/>
  <c r="H10" i="9"/>
  <c r="H9" i="9"/>
  <c r="H8" i="9"/>
  <c r="H7" i="9"/>
  <c r="H6" i="9"/>
  <c r="H3" i="9"/>
  <c r="F15" i="1"/>
  <c r="F21" i="1" s="1"/>
  <c r="G15" i="1"/>
  <c r="G21" i="1" s="1"/>
  <c r="E15" i="1"/>
  <c r="G9" i="8"/>
  <c r="G7" i="8"/>
  <c r="G49" i="1"/>
  <c r="G17" i="7" s="1"/>
  <c r="G46" i="1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49" i="1"/>
  <c r="F17" i="7" s="1"/>
  <c r="F46" i="1"/>
  <c r="F14" i="7" s="1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46" i="1"/>
  <c r="E49" i="1"/>
  <c r="E17" i="7" s="1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M14" i="7"/>
  <c r="BM15" i="7"/>
  <c r="BM16" i="7"/>
  <c r="BM17" i="7"/>
  <c r="BM17" i="9"/>
  <c r="BM19" i="9"/>
  <c r="BM15" i="9"/>
  <c r="BL8" i="5"/>
  <c r="BL6" i="10"/>
  <c r="BL7" i="10"/>
  <c r="BM7" i="10"/>
  <c r="BL8" i="10"/>
  <c r="BM8" i="10"/>
  <c r="BL9" i="10"/>
  <c r="BM9" i="10"/>
  <c r="BM10" i="10"/>
  <c r="BL10" i="10"/>
  <c r="BL11" i="10"/>
  <c r="BM11" i="10"/>
  <c r="BL12" i="10"/>
  <c r="BM12" i="10"/>
  <c r="BL13" i="10"/>
  <c r="BM13" i="10"/>
  <c r="BL14" i="8"/>
  <c r="BM13" i="8"/>
  <c r="BL13" i="8"/>
  <c r="BL12" i="8"/>
  <c r="BM13" i="7"/>
  <c r="BM18" i="7"/>
  <c r="BM19" i="7"/>
  <c r="BL10" i="7"/>
  <c r="BM10" i="7"/>
  <c r="BL11" i="7"/>
  <c r="BL12" i="7"/>
  <c r="BL19" i="7"/>
  <c r="BL18" i="7"/>
  <c r="BL17" i="7"/>
  <c r="BL16" i="7"/>
  <c r="BL15" i="7"/>
  <c r="BL14" i="7"/>
  <c r="BL13" i="7"/>
  <c r="BL9" i="7"/>
  <c r="BM8" i="7"/>
  <c r="BL8" i="7"/>
  <c r="BL7" i="7"/>
  <c r="BM6" i="7"/>
  <c r="BL6" i="7"/>
  <c r="BL38" i="6"/>
  <c r="BM37" i="6"/>
  <c r="BL37" i="6"/>
  <c r="BL34" i="6"/>
  <c r="BM32" i="6"/>
  <c r="BL32" i="6"/>
  <c r="BL31" i="6"/>
  <c r="BM30" i="6"/>
  <c r="BL30" i="6"/>
  <c r="BL29" i="6"/>
  <c r="BM28" i="6"/>
  <c r="BL28" i="6"/>
  <c r="BL27" i="6"/>
  <c r="BM26" i="6"/>
  <c r="BL26" i="6"/>
  <c r="BL25" i="6"/>
  <c r="BM22" i="6"/>
  <c r="BL22" i="6"/>
  <c r="BL19" i="6"/>
  <c r="BM16" i="6"/>
  <c r="BL16" i="6"/>
  <c r="BL13" i="6"/>
  <c r="BM10" i="6"/>
  <c r="BL10" i="6"/>
  <c r="BM7" i="6"/>
  <c r="BL7" i="6"/>
  <c r="BM6" i="6"/>
  <c r="BL6" i="6"/>
  <c r="D14" i="9"/>
  <c r="D12" i="9"/>
  <c r="D11" i="9"/>
  <c r="D6" i="9"/>
  <c r="BM10" i="9"/>
  <c r="BL10" i="9"/>
  <c r="BM9" i="9"/>
  <c r="BL9" i="9"/>
  <c r="BM8" i="9"/>
  <c r="BL8" i="9"/>
  <c r="BM7" i="9"/>
  <c r="BL7" i="9"/>
  <c r="BM6" i="9"/>
  <c r="BL6" i="9"/>
  <c r="D3" i="9"/>
  <c r="BL19" i="9"/>
  <c r="BM18" i="9"/>
  <c r="BL18" i="9"/>
  <c r="BL17" i="9"/>
  <c r="BM13" i="9"/>
  <c r="BL13" i="9"/>
  <c r="BL15" i="9"/>
  <c r="BM12" i="9"/>
  <c r="BL12" i="9"/>
  <c r="BM21" i="9"/>
  <c r="BM11" i="9"/>
  <c r="BL11" i="9"/>
  <c r="D3" i="5"/>
  <c r="D11" i="5"/>
  <c r="D10" i="5"/>
  <c r="BM6" i="5"/>
  <c r="BM7" i="5"/>
  <c r="BM8" i="5"/>
  <c r="BM10" i="5"/>
  <c r="BL10" i="5"/>
  <c r="BL7" i="5"/>
  <c r="BL6" i="5"/>
  <c r="BM15" i="5"/>
  <c r="G14" i="9" l="1"/>
  <c r="I21" i="1"/>
  <c r="F45" i="1"/>
  <c r="F13" i="7" s="1"/>
  <c r="J45" i="1"/>
  <c r="J13" i="7" s="1"/>
  <c r="K45" i="1"/>
  <c r="K13" i="7" s="1"/>
  <c r="G45" i="1"/>
  <c r="G13" i="7" s="1"/>
  <c r="E45" i="1"/>
  <c r="E13" i="7" s="1"/>
  <c r="H21" i="1"/>
  <c r="H45" i="1"/>
  <c r="H13" i="7" s="1"/>
  <c r="N37" i="1"/>
  <c r="N6" i="7" s="1"/>
  <c r="BL14" i="9"/>
  <c r="F14" i="9"/>
  <c r="I45" i="1"/>
  <c r="I13" i="7" s="1"/>
  <c r="K14" i="7"/>
  <c r="L45" i="1"/>
  <c r="L13" i="7" s="1"/>
  <c r="M45" i="1"/>
  <c r="M13" i="7" s="1"/>
  <c r="N45" i="1"/>
  <c r="N13" i="7" s="1"/>
  <c r="N7" i="7"/>
  <c r="O45" i="1"/>
  <c r="O13" i="7" s="1"/>
  <c r="I14" i="7"/>
  <c r="J14" i="7"/>
  <c r="R45" i="1"/>
  <c r="R13" i="7" s="1"/>
  <c r="BM14" i="9"/>
  <c r="BL7" i="8" l="1"/>
  <c r="BM7" i="8"/>
  <c r="BK7" i="8"/>
  <c r="BL9" i="8" l="1"/>
  <c r="BM9" i="8"/>
  <c r="BK9" i="8"/>
  <c r="BM10" i="8" l="1"/>
  <c r="BL10" i="8"/>
  <c r="BK10" i="8"/>
  <c r="BM6" i="8" l="1"/>
  <c r="BL6" i="8"/>
  <c r="BK6" i="8"/>
  <c r="BM8" i="8"/>
  <c r="BL8" i="8"/>
  <c r="BK8" i="8"/>
</calcChain>
</file>

<file path=xl/sharedStrings.xml><?xml version="1.0" encoding="utf-8"?>
<sst xmlns="http://schemas.openxmlformats.org/spreadsheetml/2006/main" count="441" uniqueCount="221">
  <si>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</si>
  <si>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</si>
  <si>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</si>
  <si>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</si>
  <si>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</si>
  <si>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</si>
  <si>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</si>
  <si>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</si>
  <si>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</si>
  <si>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</si>
  <si>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</si>
  <si>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</si>
  <si>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</si>
  <si>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</si>
  <si>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</si>
  <si>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</si>
  <si>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</si>
  <si>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</si>
  <si>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</si>
  <si>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</si>
  <si>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</si>
  <si>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</si>
  <si>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</si>
  <si>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</si>
  <si>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</si>
  <si>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</si>
  <si>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</si>
  <si>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</si>
  <si>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</si>
  <si>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</si>
  <si>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</si>
  <si>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</si>
  <si>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</si>
  <si>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</si>
  <si>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</si>
  <si>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</si>
  <si>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</si>
  <si>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</si>
  <si>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</si>
  <si>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</si>
  <si>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</si>
  <si>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</si>
  <si>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</si>
  <si>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</si>
  <si>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</si>
  <si>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</si>
  <si>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</si>
  <si>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</si>
  <si>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</si>
  <si>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</si>
  <si>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</si>
  <si>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</si>
  <si>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</si>
  <si>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</si>
  <si>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</si>
  <si>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</si>
  <si>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</si>
  <si>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</si>
  <si>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</si>
  <si>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</si>
  <si>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</si>
  <si>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</si>
  <si>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</si>
  <si>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</si>
  <si>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</si>
  <si>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</si>
  <si>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</si>
  <si>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</si>
  <si>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</si>
  <si>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</si>
  <si>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</si>
  <si>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</si>
  <si>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</si>
  <si>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</si>
  <si>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</si>
  <si>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</si>
  <si>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</si>
  <si>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</si>
  <si>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</si>
  <si>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</si>
  <si>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</si>
  <si>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</si>
  <si>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</si>
  <si>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</si>
  <si>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</si>
  <si>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</si>
  <si>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</si>
  <si>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</si>
  <si>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</si>
  <si>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</si>
  <si>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</si>
  <si>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</si>
  <si>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</si>
  <si>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</si>
  <si>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</si>
  <si>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</si>
  <si>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</si>
  <si>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</si>
  <si>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</si>
  <si>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</si>
  <si>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</si>
  <si>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</si>
  <si>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</si>
  <si>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</si>
  <si>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</si>
  <si>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</si>
  <si>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</si>
  <si>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</si>
  <si>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</si>
  <si>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</si>
  <si>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</si>
  <si>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</si>
  <si>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</si>
  <si>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</si>
  <si>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</si>
  <si>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</si>
  <si>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</si>
  <si>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</si>
  <si>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</si>
  <si>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</si>
  <si>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</si>
  <si>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</si>
  <si>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</si>
  <si>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</si>
  <si>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</si>
  <si>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</si>
  <si>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</si>
  <si>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</si>
  <si>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</si>
  <si>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</si>
  <si>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</si>
  <si>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</si>
  <si>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</si>
  <si>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</si>
  <si>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</si>
  <si>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</si>
  <si>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</si>
  <si>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</si>
  <si>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</si>
  <si>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</si>
  <si>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</si>
  <si>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</si>
  <si>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</si>
  <si>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</si>
  <si>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</si>
  <si>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</si>
  <si>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</si>
  <si>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</si>
  <si>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</si>
  <si>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</si>
  <si>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</si>
  <si>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</si>
  <si>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</si>
  <si>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</si>
  <si>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</si>
  <si>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</si>
  <si>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</si>
  <si>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</si>
  <si>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</si>
  <si>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</si>
  <si>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</si>
  <si>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</si>
  <si>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</si>
  <si>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</si>
  <si>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</si>
  <si>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</si>
  <si>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</si>
  <si>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</si>
  <si>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</si>
  <si>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</si>
  <si>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</si>
  <si>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</si>
  <si>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</si>
  <si>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</si>
  <si>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</si>
  <si>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</si>
  <si>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</si>
  <si>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</si>
  <si>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</si>
  <si>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</si>
  <si>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</si>
  <si>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</si>
  <si>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</si>
  <si>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</si>
  <si>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</si>
  <si>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</si>
  <si>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</si>
  <si>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</si>
  <si>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</si>
  <si>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</si>
  <si>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</si>
  <si>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</si>
  <si>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</si>
  <si>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</si>
  <si>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</si>
  <si>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</si>
  <si>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</si>
  <si>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</si>
  <si>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</si>
  <si>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</si>
  <si>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</si>
  <si>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</si>
  <si>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</si>
  <si>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</si>
  <si>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</si>
  <si>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</si>
  <si>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</si>
  <si>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r>
      <t xml:space="preserve">   del cual  AFP</t>
    </r>
    <r>
      <rPr>
        <vertAlign val="superscript"/>
        <sz val="9"/>
        <rFont val="Arial"/>
        <family val="2"/>
      </rPr>
      <t>10</t>
    </r>
  </si>
  <si>
    <t>Colocación directa del TGN en el marco del la Ley de Pensiones.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</si>
  <si>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11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</si>
  <si>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12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</si>
  <si>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13</t>
    </r>
  </si>
  <si>
    <t>Esta información difiere de la publicada por la ASFI por razones metodológicas utilizadas en la generación de estadísticas monetarias de bancos centrales.</t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</si>
  <si>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8</t>
    </r>
  </si>
  <si>
    <r>
      <t xml:space="preserve">   d/c   con  AFP</t>
    </r>
    <r>
      <rPr>
        <vertAlign val="superscript"/>
        <sz val="9"/>
        <rFont val="Arial"/>
        <family val="2"/>
      </rPr>
      <t>10</t>
    </r>
  </si>
  <si>
    <r>
      <t>Tasa de rendimiento en MN de un depósito en ME (plazos de 61 a 90 días)</t>
    </r>
    <r>
      <rPr>
        <vertAlign val="superscript"/>
        <sz val="9"/>
        <color indexed="8"/>
        <rFont val="Arial"/>
        <family val="2"/>
      </rPr>
      <t>13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</si>
  <si>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12</t>
    </r>
  </si>
  <si>
    <r>
      <t>Índice de Inflación subyacente  (Base enero 1993 = 100)</t>
    </r>
    <r>
      <rPr>
        <vertAlign val="superscript"/>
        <sz val="8"/>
        <rFont val="Arial"/>
        <family val="2"/>
      </rPr>
      <t>11</t>
    </r>
  </si>
  <si>
    <r>
      <t>Sector Público no Financiero</t>
    </r>
    <r>
      <rPr>
        <vertAlign val="superscript"/>
        <sz val="9"/>
        <rFont val="Arial"/>
        <family val="2"/>
      </rPr>
      <t>9</t>
    </r>
  </si>
  <si>
    <t>2013                          A  fines de May*</t>
  </si>
  <si>
    <t xml:space="preserve">   Semana 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</si>
</sst>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4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28" applyNumberFormat="0" applyAlignment="0" applyProtection="0"/>
    <xf numFmtId="0" fontId="59" fillId="27" borderId="29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0" applyNumberFormat="0" applyFill="0" applyAlignment="0" applyProtection="0"/>
    <xf numFmtId="0" fontId="66" fillId="0" borderId="31" applyNumberFormat="0" applyFill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28" applyNumberFormat="0" applyAlignment="0" applyProtection="0"/>
    <xf numFmtId="0" fontId="70" fillId="0" borderId="33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4" applyNumberFormat="0" applyFont="0" applyAlignment="0" applyProtection="0"/>
    <xf numFmtId="0" fontId="71" fillId="26" borderId="35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67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18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5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6" xfId="0" applyNumberFormat="1" applyFont="1" applyFill="1" applyBorder="1" applyAlignment="1">
      <alignment horizontal="center" vertical="center"/>
    </xf>
    <xf numFmtId="170" fontId="41" fillId="0" borderId="27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3" xfId="0" applyNumberFormat="1" applyFont="1" applyFill="1" applyBorder="1" applyAlignment="1" applyProtection="1">
      <alignment horizontal="right"/>
    </xf>
    <xf numFmtId="2" fontId="36" fillId="3" borderId="24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5" fontId="1" fillId="7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165" fontId="1" fillId="7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3" fontId="1" fillId="2" borderId="0" xfId="1" applyNumberFormat="1" applyFont="1" applyFill="1" applyBorder="1" applyAlignment="1">
      <alignment horizontal="right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6" xfId="0" applyNumberFormat="1" applyFont="1" applyFill="1" applyBorder="1" applyAlignment="1" applyProtection="1">
      <alignment horizontal="right"/>
      <protection locked="0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7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22" fillId="0" borderId="16" xfId="0" applyFont="1" applyFill="1" applyBorder="1" applyAlignment="1">
      <alignment horizontal="center"/>
    </xf>
    <xf numFmtId="0" fontId="22" fillId="0" borderId="20" xfId="0" applyFont="1" applyFill="1" applyBorder="1" applyAlignment="1">
      <alignment horizontal="center"/>
    </xf>
    <xf numFmtId="0" fontId="22" fillId="0" borderId="19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6" xfId="0" applyFont="1" applyBorder="1" applyAlignment="1">
      <alignment horizontal="center"/>
    </xf>
    <xf numFmtId="0" fontId="43" fillId="0" borderId="19" xfId="0" applyFont="1" applyBorder="1" applyAlignment="1">
      <alignment horizontal="center"/>
    </xf>
    <xf numFmtId="0" fontId="42" fillId="0" borderId="23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4" xfId="0" applyFont="1" applyFill="1" applyBorder="1" applyAlignment="1">
      <alignment horizontal="center"/>
    </xf>
    <xf numFmtId="0" fontId="39" fillId="0" borderId="21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9" Type="http://schemas.openxmlformats.org/officeDocument/2006/relationships/externalLink" Target="externalLinks/externalLink31.xml"/><Relationship Id="rId21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26.xml"/><Relationship Id="rId42" Type="http://schemas.openxmlformats.org/officeDocument/2006/relationships/externalLink" Target="externalLinks/externalLink34.xml"/><Relationship Id="rId47" Type="http://schemas.openxmlformats.org/officeDocument/2006/relationships/externalLink" Target="externalLinks/externalLink39.xml"/><Relationship Id="rId50" Type="http://schemas.openxmlformats.org/officeDocument/2006/relationships/externalLink" Target="externalLinks/externalLink42.xml"/><Relationship Id="rId55" Type="http://schemas.openxmlformats.org/officeDocument/2006/relationships/externalLink" Target="externalLinks/externalLink47.xml"/><Relationship Id="rId63" Type="http://schemas.openxmlformats.org/officeDocument/2006/relationships/externalLink" Target="externalLinks/externalLink55.xml"/><Relationship Id="rId68" Type="http://schemas.openxmlformats.org/officeDocument/2006/relationships/externalLink" Target="externalLinks/externalLink60.xml"/><Relationship Id="rId7" Type="http://schemas.openxmlformats.org/officeDocument/2006/relationships/worksheet" Target="worksheets/sheet7.xml"/><Relationship Id="rId71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9" Type="http://schemas.openxmlformats.org/officeDocument/2006/relationships/externalLink" Target="externalLinks/externalLink21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externalLink" Target="externalLinks/externalLink29.xml"/><Relationship Id="rId40" Type="http://schemas.openxmlformats.org/officeDocument/2006/relationships/externalLink" Target="externalLinks/externalLink32.xml"/><Relationship Id="rId45" Type="http://schemas.openxmlformats.org/officeDocument/2006/relationships/externalLink" Target="externalLinks/externalLink37.xml"/><Relationship Id="rId53" Type="http://schemas.openxmlformats.org/officeDocument/2006/relationships/externalLink" Target="externalLinks/externalLink45.xml"/><Relationship Id="rId58" Type="http://schemas.openxmlformats.org/officeDocument/2006/relationships/externalLink" Target="externalLinks/externalLink50.xml"/><Relationship Id="rId66" Type="http://schemas.openxmlformats.org/officeDocument/2006/relationships/externalLink" Target="externalLinks/externalLink58.xml"/><Relationship Id="rId7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externalLink" Target="externalLinks/externalLink28.xml"/><Relationship Id="rId49" Type="http://schemas.openxmlformats.org/officeDocument/2006/relationships/externalLink" Target="externalLinks/externalLink41.xml"/><Relationship Id="rId57" Type="http://schemas.openxmlformats.org/officeDocument/2006/relationships/externalLink" Target="externalLinks/externalLink49.xml"/><Relationship Id="rId61" Type="http://schemas.openxmlformats.org/officeDocument/2006/relationships/externalLink" Target="externalLinks/externalLink53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23.xml"/><Relationship Id="rId44" Type="http://schemas.openxmlformats.org/officeDocument/2006/relationships/externalLink" Target="externalLinks/externalLink36.xml"/><Relationship Id="rId52" Type="http://schemas.openxmlformats.org/officeDocument/2006/relationships/externalLink" Target="externalLinks/externalLink44.xml"/><Relationship Id="rId60" Type="http://schemas.openxmlformats.org/officeDocument/2006/relationships/externalLink" Target="externalLinks/externalLink52.xml"/><Relationship Id="rId65" Type="http://schemas.openxmlformats.org/officeDocument/2006/relationships/externalLink" Target="externalLinks/externalLink57.xml"/><Relationship Id="rId7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43" Type="http://schemas.openxmlformats.org/officeDocument/2006/relationships/externalLink" Target="externalLinks/externalLink35.xml"/><Relationship Id="rId48" Type="http://schemas.openxmlformats.org/officeDocument/2006/relationships/externalLink" Target="externalLinks/externalLink40.xml"/><Relationship Id="rId56" Type="http://schemas.openxmlformats.org/officeDocument/2006/relationships/externalLink" Target="externalLinks/externalLink48.xml"/><Relationship Id="rId64" Type="http://schemas.openxmlformats.org/officeDocument/2006/relationships/externalLink" Target="externalLinks/externalLink56.xml"/><Relationship Id="rId69" Type="http://schemas.openxmlformats.org/officeDocument/2006/relationships/externalLink" Target="externalLinks/externalLink6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3.xml"/><Relationship Id="rId72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Relationship Id="rId46" Type="http://schemas.openxmlformats.org/officeDocument/2006/relationships/externalLink" Target="externalLinks/externalLink38.xml"/><Relationship Id="rId59" Type="http://schemas.openxmlformats.org/officeDocument/2006/relationships/externalLink" Target="externalLinks/externalLink51.xml"/><Relationship Id="rId67" Type="http://schemas.openxmlformats.org/officeDocument/2006/relationships/externalLink" Target="externalLinks/externalLink59.xml"/><Relationship Id="rId20" Type="http://schemas.openxmlformats.org/officeDocument/2006/relationships/externalLink" Target="externalLinks/externalLink12.xml"/><Relationship Id="rId41" Type="http://schemas.openxmlformats.org/officeDocument/2006/relationships/externalLink" Target="externalLinks/externalLink33.xml"/><Relationship Id="rId54" Type="http://schemas.openxmlformats.org/officeDocument/2006/relationships/externalLink" Target="externalLinks/externalLink46.xml"/><Relationship Id="rId62" Type="http://schemas.openxmlformats.org/officeDocument/2006/relationships/externalLink" Target="externalLinks/externalLink54.xml"/><Relationship Id="rId70" Type="http://schemas.openxmlformats.org/officeDocument/2006/relationships/externalLink" Target="externalLinks/externalLink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0/abril/2010-04-30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0/mayo/2010-05-31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0/junio/2010-06-30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0/julio/2010-07-30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0/agosto/2010-08-31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0/septiembre/2010-09-30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0/octubre/2010-10-29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0/noviembre/2010-11-30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0/diciembre/2010-12-31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enero/2011-01-3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febrero/2011-02-28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marzo/2011-03-31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abril/2011-04-29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mayo/2011-05-31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junio/2011-06-30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julio/2011-07-29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agosto/2011-08-31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septiembre/2011-09-30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octubre/2011-10-31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noviembre/2011-11-3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diciembre/2011-12-30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enero/2012-01-31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febrero/2012-02-29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marzo/2012-03-30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mayo/2012-05-31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junio/2012-06-29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julio/2012-07-31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agosto/2012-08-31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septiembre/2012-09-28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octubre/2012-10-3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noviembre/2012-11-30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diciembre/2012-12-31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3/enero/2013-01-31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3/febrero/2013-02-28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3/marzo/2013-03-28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3/abril/2013-04-30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3/mayo/2013-05-31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3/junio/2013-06-03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3/junio/2013-06-04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3/junio/2013-06-0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3/junio/2013-06-06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3/junio/2013-06-07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09/septiembre/2009-09-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45">
          <cell r="H445">
            <v>30157.232277248353</v>
          </cell>
        </row>
        <row r="475">
          <cell r="H475">
            <v>-40725.721875145755</v>
          </cell>
        </row>
        <row r="477">
          <cell r="H477">
            <v>-14535.737468911831</v>
          </cell>
        </row>
        <row r="571">
          <cell r="H571">
            <v>-17967.089572642988</v>
          </cell>
        </row>
        <row r="758">
          <cell r="H758">
            <v>-18102.7542961</v>
          </cell>
        </row>
      </sheetData>
      <sheetData sheetId="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45">
          <cell r="H445">
            <v>30403.324394647541</v>
          </cell>
        </row>
        <row r="475">
          <cell r="H475">
            <v>-40337.81012964726</v>
          </cell>
        </row>
        <row r="477">
          <cell r="H477">
            <v>-14921.374404462185</v>
          </cell>
        </row>
        <row r="571">
          <cell r="H571">
            <v>-17643.253721721238</v>
          </cell>
        </row>
        <row r="758">
          <cell r="H758">
            <v>-18598.362352259999</v>
          </cell>
        </row>
      </sheetData>
      <sheetData sheetId="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1">
          <cell r="I1">
            <v>1.5420100000000001</v>
          </cell>
        </row>
        <row r="447">
          <cell r="H447">
            <v>29903.289470033258</v>
          </cell>
        </row>
        <row r="477">
          <cell r="H477">
            <v>-40393.376146655639</v>
          </cell>
        </row>
        <row r="479">
          <cell r="H479">
            <v>-16051.877890473672</v>
          </cell>
        </row>
        <row r="573">
          <cell r="H573">
            <v>-16488.943533693175</v>
          </cell>
        </row>
        <row r="760">
          <cell r="H760">
            <v>-19111.73186009</v>
          </cell>
        </row>
      </sheetData>
      <sheetData sheetId="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1">
          <cell r="I1">
            <v>1.5436099999999999</v>
          </cell>
        </row>
        <row r="447">
          <cell r="H447">
            <v>28898.70055204309</v>
          </cell>
        </row>
        <row r="477">
          <cell r="H477">
            <v>-40786.054479408231</v>
          </cell>
        </row>
        <row r="479">
          <cell r="H479">
            <v>-17451.955823853175</v>
          </cell>
        </row>
        <row r="573">
          <cell r="H573">
            <v>-15181.695760457156</v>
          </cell>
        </row>
        <row r="760">
          <cell r="H760">
            <v>-19273.531734020002</v>
          </cell>
        </row>
      </sheetData>
      <sheetData sheetId="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1">
          <cell r="I1">
            <v>1.5460499999999999</v>
          </cell>
        </row>
        <row r="447">
          <cell r="H447">
            <v>28619.650201445958</v>
          </cell>
        </row>
        <row r="477">
          <cell r="H477">
            <v>-41654.468781513388</v>
          </cell>
        </row>
        <row r="479">
          <cell r="H479">
            <v>-18695.844246511424</v>
          </cell>
        </row>
        <row r="573">
          <cell r="H573">
            <v>-14819.505187907649</v>
          </cell>
        </row>
        <row r="760">
          <cell r="H760">
            <v>-19243.647425389998</v>
          </cell>
        </row>
      </sheetData>
      <sheetData sheetId="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1">
          <cell r="I1">
            <v>1.54915</v>
          </cell>
        </row>
        <row r="450">
          <cell r="H450">
            <v>28656.14215422389</v>
          </cell>
        </row>
        <row r="480">
          <cell r="H480">
            <v>-43763.135008598176</v>
          </cell>
        </row>
        <row r="482">
          <cell r="H482">
            <v>-19622.556781357227</v>
          </cell>
        </row>
        <row r="576">
          <cell r="H576">
            <v>-14921.033673561766</v>
          </cell>
        </row>
        <row r="765">
          <cell r="H765">
            <v>-19374.36654173</v>
          </cell>
        </row>
      </sheetData>
      <sheetData sheetId="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1">
          <cell r="I1">
            <v>1.5527200000000001</v>
          </cell>
        </row>
        <row r="450">
          <cell r="H450">
            <v>28178.482855580798</v>
          </cell>
        </row>
        <row r="480">
          <cell r="H480">
            <v>-44456.948586455765</v>
          </cell>
        </row>
        <row r="482">
          <cell r="H482">
            <v>-20206.230807064483</v>
          </cell>
        </row>
        <row r="576">
          <cell r="H576">
            <v>-14583.654231762826</v>
          </cell>
        </row>
        <row r="765">
          <cell r="H765">
            <v>-19720.61379911</v>
          </cell>
        </row>
      </sheetData>
      <sheetData sheetId="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1">
          <cell r="I1">
            <v>1.5579799999999999</v>
          </cell>
        </row>
        <row r="450">
          <cell r="H450">
            <v>28789.856249272303</v>
          </cell>
        </row>
        <row r="480">
          <cell r="H480">
            <v>-44259.691304114895</v>
          </cell>
        </row>
        <row r="482">
          <cell r="H482">
            <v>-20380.590815921831</v>
          </cell>
        </row>
        <row r="576">
          <cell r="H576">
            <v>-14896.478423731094</v>
          </cell>
        </row>
        <row r="765">
          <cell r="H765">
            <v>-20284.401278249999</v>
          </cell>
        </row>
      </sheetData>
      <sheetData sheetId="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1">
          <cell r="I1">
            <v>1.5645100000000001</v>
          </cell>
        </row>
        <row r="450">
          <cell r="H450">
            <v>32577.475381140739</v>
          </cell>
        </row>
        <row r="480">
          <cell r="H480">
            <v>-42938.181556930314</v>
          </cell>
        </row>
        <row r="482">
          <cell r="H482">
            <v>-19033.717018390915</v>
          </cell>
        </row>
        <row r="576">
          <cell r="H576">
            <v>-14704.160838856733</v>
          </cell>
        </row>
        <row r="765">
          <cell r="H765">
            <v>-24585.622267570001</v>
          </cell>
        </row>
      </sheetData>
      <sheetData sheetId="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212">
          <cell r="D212">
            <v>-1567589779.1600001</v>
          </cell>
        </row>
        <row r="450">
          <cell r="H450">
            <v>32958.579074453213</v>
          </cell>
        </row>
        <row r="480">
          <cell r="H480">
            <v>-45901.140750460218</v>
          </cell>
        </row>
        <row r="482">
          <cell r="H482">
            <v>-20395.683250635</v>
          </cell>
        </row>
        <row r="576">
          <cell r="H576">
            <v>-16547.518132181747</v>
          </cell>
        </row>
        <row r="765">
          <cell r="H765">
            <v>-23610.75446086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50">
          <cell r="D450">
            <v>29062.862803370001</v>
          </cell>
          <cell r="H450">
            <v>32753.997521922407</v>
          </cell>
        </row>
        <row r="480">
          <cell r="H480">
            <v>-48312.242030117974</v>
          </cell>
        </row>
        <row r="482">
          <cell r="H482">
            <v>-21398.482908853341</v>
          </cell>
        </row>
        <row r="576">
          <cell r="H576">
            <v>-17353.253833951283</v>
          </cell>
        </row>
        <row r="765">
          <cell r="H765">
            <v>-23358.59828613</v>
          </cell>
        </row>
      </sheetData>
      <sheetData sheetId="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58">
          <cell r="D458">
            <v>28891.87267135</v>
          </cell>
          <cell r="H458">
            <v>33318.498855925034</v>
          </cell>
        </row>
        <row r="488">
          <cell r="H488">
            <v>-49213.248066820343</v>
          </cell>
        </row>
        <row r="490">
          <cell r="H490">
            <v>-20515.376437737094</v>
          </cell>
        </row>
        <row r="584">
          <cell r="H584">
            <v>-18832.422434563217</v>
          </cell>
        </row>
        <row r="773">
          <cell r="H773">
            <v>-23139.315299330003</v>
          </cell>
        </row>
      </sheetData>
      <sheetData sheetId="2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58">
          <cell r="D458">
            <v>26872.315427790003</v>
          </cell>
          <cell r="H458">
            <v>30179.544053439462</v>
          </cell>
        </row>
        <row r="488">
          <cell r="H488">
            <v>-50678.862959427162</v>
          </cell>
        </row>
        <row r="490">
          <cell r="H490">
            <v>-22720.668638767067</v>
          </cell>
        </row>
        <row r="584">
          <cell r="H584">
            <v>-16541.199891206677</v>
          </cell>
        </row>
        <row r="773">
          <cell r="H773">
            <v>-23402.080371930002</v>
          </cell>
        </row>
      </sheetData>
      <sheetData sheetId="2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58">
          <cell r="D458">
            <v>26646.631361290001</v>
          </cell>
          <cell r="H458">
            <v>29387.94146173272</v>
          </cell>
        </row>
        <row r="488">
          <cell r="H488">
            <v>-49812.623303278691</v>
          </cell>
        </row>
        <row r="490">
          <cell r="H490">
            <v>-24039.985288323489</v>
          </cell>
        </row>
        <row r="584">
          <cell r="H584">
            <v>-14798.576372494417</v>
          </cell>
        </row>
        <row r="773">
          <cell r="H773">
            <v>-23750.031313169999</v>
          </cell>
        </row>
      </sheetData>
      <sheetData sheetId="2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58">
          <cell r="D458">
            <v>28376.346609470002</v>
          </cell>
          <cell r="H458">
            <v>31157.768917289424</v>
          </cell>
        </row>
        <row r="488">
          <cell r="H488">
            <v>-49325.781787705811</v>
          </cell>
        </row>
        <row r="490">
          <cell r="H490">
            <v>-23153.205909382435</v>
          </cell>
        </row>
        <row r="584">
          <cell r="H584">
            <v>-15417.899710246402</v>
          </cell>
        </row>
        <row r="773">
          <cell r="H773">
            <v>-24643.468506500001</v>
          </cell>
        </row>
      </sheetData>
      <sheetData sheetId="2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58">
          <cell r="D458">
            <v>28959.111120959999</v>
          </cell>
          <cell r="H458">
            <v>31437.502481094012</v>
          </cell>
        </row>
        <row r="488">
          <cell r="H488">
            <v>-50765.833533730947</v>
          </cell>
        </row>
        <row r="490">
          <cell r="H490">
            <v>-24583.659881486485</v>
          </cell>
        </row>
        <row r="584">
          <cell r="H584">
            <v>-14756.253954824369</v>
          </cell>
        </row>
        <row r="773">
          <cell r="H773">
            <v>-25057.120629689998</v>
          </cell>
        </row>
      </sheetData>
      <sheetData sheetId="2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60">
          <cell r="D460">
            <v>29941.81181829</v>
          </cell>
          <cell r="H460">
            <v>32635.139769102381</v>
          </cell>
        </row>
        <row r="490">
          <cell r="H490">
            <v>-54535.029617007371</v>
          </cell>
        </row>
        <row r="492">
          <cell r="H492">
            <v>-25793.166578529057</v>
          </cell>
        </row>
        <row r="586">
          <cell r="H586">
            <v>-15420.415763254936</v>
          </cell>
        </row>
        <row r="775">
          <cell r="H775">
            <v>-25377.25269935</v>
          </cell>
        </row>
      </sheetData>
      <sheetData sheetId="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60">
          <cell r="D460">
            <v>31185.975438590001</v>
          </cell>
          <cell r="H460">
            <v>34320.068200088397</v>
          </cell>
        </row>
        <row r="490">
          <cell r="H490">
            <v>-52669.107745117784</v>
          </cell>
        </row>
        <row r="492">
          <cell r="H492">
            <v>-26182.201187179729</v>
          </cell>
        </row>
        <row r="586">
          <cell r="H586">
            <v>-16245.369206212748</v>
          </cell>
        </row>
        <row r="775">
          <cell r="H775">
            <v>-25704.845640889998</v>
          </cell>
        </row>
      </sheetData>
      <sheetData sheetId="2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60">
          <cell r="D460">
            <v>31981.555524809999</v>
          </cell>
          <cell r="H460">
            <v>35375.422907394481</v>
          </cell>
        </row>
        <row r="490">
          <cell r="H490">
            <v>-55701.044226470614</v>
          </cell>
        </row>
        <row r="492">
          <cell r="H492">
            <v>-26496.70745701719</v>
          </cell>
        </row>
        <row r="586">
          <cell r="H586">
            <v>-16994.543772583562</v>
          </cell>
        </row>
        <row r="775">
          <cell r="H775">
            <v>-26070.208207840002</v>
          </cell>
        </row>
      </sheetData>
      <sheetData sheetId="2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60">
          <cell r="D460">
            <v>33933.773443439997</v>
          </cell>
          <cell r="H460">
            <v>37694.737930022849</v>
          </cell>
        </row>
        <row r="490">
          <cell r="H490">
            <v>-56751.641763571315</v>
          </cell>
        </row>
        <row r="492">
          <cell r="H492">
            <v>-25953.885438716748</v>
          </cell>
        </row>
        <row r="586">
          <cell r="H586">
            <v>-19929.26712322302</v>
          </cell>
        </row>
        <row r="775">
          <cell r="H775">
            <v>-26355.467033959998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60">
          <cell r="D460">
            <v>38031.777699390004</v>
          </cell>
          <cell r="H460">
            <v>41768.10404689797</v>
          </cell>
        </row>
        <row r="490">
          <cell r="H490">
            <v>-53862.153016766635</v>
          </cell>
        </row>
        <row r="492">
          <cell r="H492">
            <v>-23173.066224700859</v>
          </cell>
        </row>
        <row r="586">
          <cell r="H586">
            <v>-21701.00591389733</v>
          </cell>
        </row>
        <row r="775">
          <cell r="H775">
            <v>-28585.08716164</v>
          </cell>
        </row>
      </sheetData>
      <sheetData sheetId="2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0">
          <cell r="D460">
            <v>35625.251549960005</v>
          </cell>
          <cell r="H460">
            <v>39518.452970210099</v>
          </cell>
        </row>
        <row r="490">
          <cell r="H490">
            <v>-57769.8499961743</v>
          </cell>
        </row>
        <row r="492">
          <cell r="H492">
            <v>-26541.033333331314</v>
          </cell>
        </row>
        <row r="586">
          <cell r="H586">
            <v>-20246.796095773112</v>
          </cell>
        </row>
        <row r="775">
          <cell r="H775">
            <v>-27904.261643500002</v>
          </cell>
        </row>
      </sheetData>
      <sheetData sheetId="2"/>
      <sheetData sheetId="3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0">
          <cell r="D460">
            <v>35424.013154560002</v>
          </cell>
          <cell r="H460">
            <v>39171.409393767935</v>
          </cell>
        </row>
        <row r="490">
          <cell r="H490">
            <v>-59738.430211019026</v>
          </cell>
        </row>
        <row r="492">
          <cell r="H492">
            <v>-27446.881256662626</v>
          </cell>
        </row>
        <row r="586">
          <cell r="H586">
            <v>-20571.4316203981</v>
          </cell>
        </row>
        <row r="775">
          <cell r="H775">
            <v>-27651.922542569999</v>
          </cell>
        </row>
      </sheetData>
      <sheetData sheetId="2"/>
      <sheetData sheetId="3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0">
          <cell r="D460">
            <v>35358.336357619999</v>
          </cell>
          <cell r="H460">
            <v>39703.293302109952</v>
          </cell>
        </row>
        <row r="490">
          <cell r="H490">
            <v>-60223.761023498584</v>
          </cell>
        </row>
        <row r="492">
          <cell r="H492">
            <v>-27543.760398590322</v>
          </cell>
        </row>
        <row r="586">
          <cell r="H586">
            <v>-22326.533949544522</v>
          </cell>
        </row>
        <row r="775">
          <cell r="H775">
            <v>-27218.263037979999</v>
          </cell>
        </row>
      </sheetData>
      <sheetData sheetId="2"/>
      <sheetData sheetId="3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0">
          <cell r="D460">
            <v>34019.670451220001</v>
          </cell>
          <cell r="H460">
            <v>36725.834415524267</v>
          </cell>
        </row>
        <row r="490">
          <cell r="H490">
            <v>-57693.920501219334</v>
          </cell>
        </row>
        <row r="492">
          <cell r="H492">
            <v>-29605.296675278201</v>
          </cell>
        </row>
        <row r="586">
          <cell r="H586">
            <v>-19838.06178149717</v>
          </cell>
        </row>
        <row r="775">
          <cell r="H775">
            <v>-27520.15649094</v>
          </cell>
        </row>
      </sheetData>
      <sheetData sheetId="2"/>
      <sheetData sheetId="3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0">
          <cell r="D460">
            <v>35042.420395330002</v>
          </cell>
          <cell r="H460">
            <v>37503.828244931763</v>
          </cell>
        </row>
        <row r="490">
          <cell r="H490">
            <v>-56975.733137620555</v>
          </cell>
        </row>
        <row r="492">
          <cell r="H492">
            <v>-29131.072663441082</v>
          </cell>
        </row>
        <row r="586">
          <cell r="H586">
            <v>-19539.097882377366</v>
          </cell>
        </row>
        <row r="775">
          <cell r="H775">
            <v>-28361.012891549999</v>
          </cell>
        </row>
      </sheetData>
      <sheetData sheetId="2"/>
      <sheetData sheetId="3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1">
          <cell r="I1">
            <v>1.7689299999999999</v>
          </cell>
        </row>
        <row r="460">
          <cell r="H460">
            <v>36976.145654643202</v>
          </cell>
        </row>
        <row r="490">
          <cell r="H490">
            <v>-58945.687472738617</v>
          </cell>
        </row>
        <row r="492">
          <cell r="H492">
            <v>-31072.632851696399</v>
          </cell>
        </row>
        <row r="586">
          <cell r="H586">
            <v>-18762.257665101504</v>
          </cell>
        </row>
        <row r="775">
          <cell r="H775">
            <v>-28505.503548820001</v>
          </cell>
        </row>
      </sheetData>
      <sheetData sheetId="2"/>
      <sheetData sheetId="3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1">
          <cell r="I1">
            <v>1.7752600000000001</v>
          </cell>
        </row>
        <row r="460">
          <cell r="H460">
            <v>37915.235268250122</v>
          </cell>
        </row>
        <row r="490">
          <cell r="H490">
            <v>-61032.358741471253</v>
          </cell>
        </row>
        <row r="492">
          <cell r="H492">
            <v>-32641.457819049901</v>
          </cell>
        </row>
        <row r="586">
          <cell r="H586">
            <v>-18818.130745646205</v>
          </cell>
        </row>
        <row r="775">
          <cell r="H775">
            <v>-28584.619925939998</v>
          </cell>
        </row>
      </sheetData>
      <sheetData sheetId="2"/>
      <sheetData sheetId="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1">
          <cell r="I1">
            <v>1.7811399999999999</v>
          </cell>
        </row>
        <row r="460">
          <cell r="H460">
            <v>39808.812685307246</v>
          </cell>
        </row>
        <row r="490">
          <cell r="H490">
            <v>-63022.789226928377</v>
          </cell>
        </row>
        <row r="492">
          <cell r="H492">
            <v>-31624.133640066389</v>
          </cell>
        </row>
        <row r="586">
          <cell r="H586">
            <v>-20192.1969835573</v>
          </cell>
        </row>
        <row r="775">
          <cell r="H775">
            <v>-29033.313723990002</v>
          </cell>
        </row>
      </sheetData>
      <sheetData sheetId="2"/>
      <sheetData sheetId="3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0">
          <cell r="D460">
            <v>35931.645569280008</v>
          </cell>
          <cell r="H460">
            <v>39897.674000118262</v>
          </cell>
        </row>
        <row r="490">
          <cell r="H490">
            <v>-64938.716468228835</v>
          </cell>
        </row>
        <row r="492">
          <cell r="H492">
            <v>-35032.5816729574</v>
          </cell>
        </row>
        <row r="586">
          <cell r="H586">
            <v>-19470.972214351772</v>
          </cell>
        </row>
        <row r="775">
          <cell r="H775">
            <v>-29535.500998900003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1">
          <cell r="I1">
            <v>1.79437</v>
          </cell>
        </row>
        <row r="460">
          <cell r="H460">
            <v>42290.00662329363</v>
          </cell>
        </row>
        <row r="490">
          <cell r="H490">
            <v>-65398.945782221133</v>
          </cell>
        </row>
        <row r="492">
          <cell r="H492">
            <v>-34484.140394999115</v>
          </cell>
        </row>
        <row r="586">
          <cell r="H586">
            <v>-20447.734649081129</v>
          </cell>
        </row>
        <row r="775">
          <cell r="H775">
            <v>-30131.992337290001</v>
          </cell>
        </row>
      </sheetData>
      <sheetData sheetId="2"/>
      <sheetData sheetId="3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1">
          <cell r="I1">
            <v>1.80078</v>
          </cell>
        </row>
        <row r="460">
          <cell r="H460">
            <v>48670.600375916838</v>
          </cell>
        </row>
        <row r="490">
          <cell r="H490">
            <v>-62872.216313078694</v>
          </cell>
        </row>
        <row r="492">
          <cell r="H492">
            <v>-29315.840023017481</v>
          </cell>
        </row>
        <row r="586">
          <cell r="H586">
            <v>-23618.72316683974</v>
          </cell>
        </row>
        <row r="775">
          <cell r="H775">
            <v>-32665.086160450002</v>
          </cell>
        </row>
      </sheetData>
      <sheetData sheetId="2"/>
      <sheetData sheetId="3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1">
          <cell r="I1">
            <v>1.8075000000000001</v>
          </cell>
        </row>
        <row r="460">
          <cell r="H460">
            <v>45853.153171793674</v>
          </cell>
        </row>
        <row r="490">
          <cell r="H490">
            <v>-64550.757844114705</v>
          </cell>
        </row>
        <row r="492">
          <cell r="H492">
            <v>-31541.942415822032</v>
          </cell>
        </row>
        <row r="586">
          <cell r="H586">
            <v>-21839.23874024655</v>
          </cell>
        </row>
        <row r="775">
          <cell r="H775">
            <v>-31825.354411959997</v>
          </cell>
        </row>
      </sheetData>
      <sheetData sheetId="2"/>
      <sheetData sheetId="3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1">
          <cell r="I1">
            <v>1.8145800000000001</v>
          </cell>
        </row>
        <row r="460">
          <cell r="H460">
            <v>45106.01534060634</v>
          </cell>
        </row>
        <row r="490">
          <cell r="H490">
            <v>-65624.384177470201</v>
          </cell>
        </row>
        <row r="492">
          <cell r="H492">
            <v>-33255.567901084709</v>
          </cell>
        </row>
        <row r="586">
          <cell r="H586">
            <v>-22485.320305321387</v>
          </cell>
        </row>
        <row r="775">
          <cell r="H775">
            <v>-31105.858646380002</v>
          </cell>
        </row>
      </sheetData>
      <sheetData sheetId="2"/>
      <sheetData sheetId="3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0">
          <cell r="H460">
            <v>43142.448600577838</v>
          </cell>
        </row>
        <row r="490">
          <cell r="H490">
            <v>-66525.27326386956</v>
          </cell>
        </row>
        <row r="492">
          <cell r="H492">
            <v>-34246.472273750573</v>
          </cell>
        </row>
        <row r="586">
          <cell r="H586">
            <v>-22255.265643937066</v>
          </cell>
        </row>
        <row r="775">
          <cell r="H775">
            <v>-30802.19048116</v>
          </cell>
        </row>
      </sheetData>
      <sheetData sheetId="2"/>
      <sheetData sheetId="3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0">
          <cell r="H460">
            <v>41892.660601382173</v>
          </cell>
        </row>
        <row r="490">
          <cell r="H490">
            <v>-66625.615153915016</v>
          </cell>
        </row>
        <row r="492">
          <cell r="H492">
            <v>-36347.891468227179</v>
          </cell>
        </row>
        <row r="586">
          <cell r="H586">
            <v>-21215.278015536576</v>
          </cell>
        </row>
        <row r="775">
          <cell r="H775">
            <v>-30829.345512419997</v>
          </cell>
        </row>
      </sheetData>
      <sheetData sheetId="2"/>
      <sheetData sheetId="3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1">
          <cell r="H461">
            <v>41468.493126136476</v>
          </cell>
        </row>
        <row r="491">
          <cell r="H491">
            <v>-64879.032880982537</v>
          </cell>
        </row>
        <row r="493">
          <cell r="H493">
            <v>-36985.8815015625</v>
          </cell>
        </row>
        <row r="587">
          <cell r="H587">
            <v>-20248.913731349676</v>
          </cell>
        </row>
        <row r="776">
          <cell r="H776">
            <v>-31213.30397026</v>
          </cell>
        </row>
      </sheetData>
      <sheetData sheetId="2"/>
      <sheetData sheetId="3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1">
          <cell r="H461">
            <v>42414.217970980404</v>
          </cell>
        </row>
        <row r="491">
          <cell r="H491">
            <v>-64738.657152184052</v>
          </cell>
        </row>
        <row r="493">
          <cell r="H493">
            <v>-36047.048399455569</v>
          </cell>
        </row>
        <row r="587">
          <cell r="H587">
            <v>-21100.976881861607</v>
          </cell>
        </row>
        <row r="776">
          <cell r="H776">
            <v>-31308.27580223</v>
          </cell>
        </row>
      </sheetData>
      <sheetData sheetId="2"/>
      <sheetData sheetId="3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1">
          <cell r="H461">
            <v>42794.569612353123</v>
          </cell>
        </row>
        <row r="491">
          <cell r="H491">
            <v>-65370.667335155224</v>
          </cell>
        </row>
        <row r="493">
          <cell r="H493">
            <v>-35892.075640909636</v>
          </cell>
        </row>
        <row r="587">
          <cell r="H587">
            <v>-21418.211408729519</v>
          </cell>
        </row>
        <row r="776">
          <cell r="H776">
            <v>-31371.750627500001</v>
          </cell>
        </row>
      </sheetData>
      <sheetData sheetId="2"/>
      <sheetData sheetId="3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1">
          <cell r="H461">
            <v>43169.462791503829</v>
          </cell>
        </row>
        <row r="491">
          <cell r="H491">
            <v>-64930.988589142398</v>
          </cell>
        </row>
        <row r="493">
          <cell r="H493">
            <v>-35472.840049554499</v>
          </cell>
        </row>
        <row r="587">
          <cell r="H587">
            <v>-21608.308425514628</v>
          </cell>
        </row>
        <row r="776">
          <cell r="H776">
            <v>-31557.664476729999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1">
          <cell r="H461">
            <v>43318.307210508341</v>
          </cell>
        </row>
        <row r="491">
          <cell r="H491">
            <v>-64880.684159453391</v>
          </cell>
        </row>
        <row r="493">
          <cell r="H493">
            <v>-35337.216491562409</v>
          </cell>
        </row>
        <row r="587">
          <cell r="H587">
            <v>-21683.230848705538</v>
          </cell>
        </row>
        <row r="776">
          <cell r="H776">
            <v>-31632.62245594</v>
          </cell>
        </row>
      </sheetData>
      <sheetData sheetId="2"/>
      <sheetData sheetId="3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1">
          <cell r="H461">
            <v>44274.85052907245</v>
          </cell>
        </row>
        <row r="491">
          <cell r="H491">
            <v>-64854.560661070173</v>
          </cell>
        </row>
        <row r="493">
          <cell r="H493">
            <v>-34374.450266142085</v>
          </cell>
        </row>
        <row r="587">
          <cell r="H587">
            <v>-22368.947867990846</v>
          </cell>
        </row>
        <row r="776">
          <cell r="H776">
            <v>-31796.824855769999</v>
          </cell>
        </row>
      </sheetData>
      <sheetData sheetId="2"/>
      <sheetData sheetId="3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1">
          <cell r="I1">
            <v>1.5346900000000001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BR893"/>
  <sheetViews>
    <sheetView zoomScale="90" zoomScaleNormal="90" workbookViewId="0">
      <pane xSplit="40" ySplit="5" topLeftCell="AO79" activePane="bottomRight" state="frozen"/>
      <selection pane="topRight" activeCell="AO1" sqref="AO1"/>
      <selection pane="bottomLeft" activeCell="A6" sqref="A6"/>
      <selection pane="bottomRight" activeCell="D114" sqref="D114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/>
    <col min="47" max="47" width="8.85546875" style="265" customWidth="1"/>
    <col min="48" max="52" width="8.85546875" style="265" hidden="1" customWidth="1"/>
    <col min="53" max="58" width="8.85546875" style="265" customWidth="1"/>
    <col min="59" max="59" width="8.140625" style="265" customWidth="1"/>
    <col min="60" max="61" width="9.7109375" style="265" customWidth="1"/>
    <col min="62" max="62" width="9.7109375" style="323" customWidth="1"/>
    <col min="63" max="63" width="9.7109375" style="265" customWidth="1"/>
    <col min="64" max="64" width="9" style="265" customWidth="1"/>
    <col min="65" max="65" width="9.85546875" style="265" customWidth="1"/>
    <col min="67" max="67" width="12.140625" bestFit="1" customWidth="1"/>
    <col min="68" max="68" width="14.85546875" customWidth="1"/>
  </cols>
  <sheetData>
    <row r="1" spans="1:70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320"/>
      <c r="BK1" s="403"/>
      <c r="BL1" s="403"/>
      <c r="BM1" s="403"/>
    </row>
    <row r="2" spans="1:70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320"/>
      <c r="BK2" s="403"/>
      <c r="BL2" s="403"/>
      <c r="BM2" s="403"/>
    </row>
    <row r="3" spans="1:70" ht="19.5" customHeight="1" thickBot="1" x14ac:dyDescent="0.3">
      <c r="C3" s="16"/>
      <c r="D3" s="652" t="s">
        <v>145</v>
      </c>
      <c r="E3" s="654" t="s">
        <v>125</v>
      </c>
      <c r="F3" s="654" t="s">
        <v>127</v>
      </c>
      <c r="G3" s="654" t="s">
        <v>128</v>
      </c>
      <c r="H3" s="654" t="s">
        <v>129</v>
      </c>
      <c r="I3" s="654" t="s">
        <v>130</v>
      </c>
      <c r="J3" s="654" t="s">
        <v>132</v>
      </c>
      <c r="K3" s="654" t="s">
        <v>134</v>
      </c>
      <c r="L3" s="641" t="s">
        <v>135</v>
      </c>
      <c r="M3" s="643" t="s">
        <v>136</v>
      </c>
      <c r="N3" s="641" t="s">
        <v>137</v>
      </c>
      <c r="O3" s="641" t="s">
        <v>138</v>
      </c>
      <c r="P3" s="643" t="s">
        <v>139</v>
      </c>
      <c r="Q3" s="641" t="s">
        <v>140</v>
      </c>
      <c r="R3" s="641" t="s">
        <v>141</v>
      </c>
      <c r="S3" s="641" t="s">
        <v>142</v>
      </c>
      <c r="T3" s="641" t="s">
        <v>143</v>
      </c>
      <c r="U3" s="641" t="s">
        <v>152</v>
      </c>
      <c r="V3" s="641" t="s">
        <v>153</v>
      </c>
      <c r="W3" s="641" t="s">
        <v>154</v>
      </c>
      <c r="X3" s="641" t="s">
        <v>155</v>
      </c>
      <c r="Y3" s="641" t="s">
        <v>159</v>
      </c>
      <c r="Z3" s="641" t="s">
        <v>161</v>
      </c>
      <c r="AA3" s="641" t="s">
        <v>162</v>
      </c>
      <c r="AB3" s="641" t="s">
        <v>163</v>
      </c>
      <c r="AC3" s="641" t="s">
        <v>164</v>
      </c>
      <c r="AD3" s="641" t="s">
        <v>165</v>
      </c>
      <c r="AE3" s="641" t="s">
        <v>166</v>
      </c>
      <c r="AF3" s="641" t="s">
        <v>167</v>
      </c>
      <c r="AG3" s="641" t="s">
        <v>168</v>
      </c>
      <c r="AH3" s="641" t="s">
        <v>169</v>
      </c>
      <c r="AI3" s="641" t="s">
        <v>170</v>
      </c>
      <c r="AJ3" s="641" t="s">
        <v>171</v>
      </c>
      <c r="AK3" s="641" t="s">
        <v>172</v>
      </c>
      <c r="AL3" s="641" t="s">
        <v>174</v>
      </c>
      <c r="AM3" s="641" t="s">
        <v>175</v>
      </c>
      <c r="AN3" s="641" t="s">
        <v>176</v>
      </c>
      <c r="AO3" s="641" t="s">
        <v>177</v>
      </c>
      <c r="AP3" s="641" t="s">
        <v>178</v>
      </c>
      <c r="AQ3" s="641" t="s">
        <v>179</v>
      </c>
      <c r="AR3" s="641" t="s">
        <v>180</v>
      </c>
      <c r="AS3" s="641" t="s">
        <v>182</v>
      </c>
      <c r="AT3" s="641" t="s">
        <v>183</v>
      </c>
      <c r="AU3" s="641" t="s">
        <v>184</v>
      </c>
      <c r="AV3" s="643" t="s">
        <v>185</v>
      </c>
      <c r="AW3" s="641" t="s">
        <v>186</v>
      </c>
      <c r="AX3" s="641" t="s">
        <v>187</v>
      </c>
      <c r="AY3" s="641" t="s">
        <v>189</v>
      </c>
      <c r="AZ3" s="641" t="s">
        <v>190</v>
      </c>
      <c r="BA3" s="641" t="s">
        <v>191</v>
      </c>
      <c r="BB3" s="641" t="s">
        <v>202</v>
      </c>
      <c r="BC3" s="641" t="s">
        <v>203</v>
      </c>
      <c r="BD3" s="641" t="s">
        <v>204</v>
      </c>
      <c r="BE3" s="641" t="s">
        <v>206</v>
      </c>
      <c r="BF3" s="641" t="s">
        <v>219</v>
      </c>
      <c r="BG3" s="648" t="s">
        <v>220</v>
      </c>
      <c r="BH3" s="648"/>
      <c r="BI3" s="648"/>
      <c r="BJ3" s="648"/>
      <c r="BK3" s="648"/>
      <c r="BL3" s="646" t="s">
        <v>173</v>
      </c>
      <c r="BM3" s="647"/>
    </row>
    <row r="4" spans="1:70" ht="16.5" customHeight="1" x14ac:dyDescent="0.2">
      <c r="C4" s="24"/>
      <c r="D4" s="653"/>
      <c r="E4" s="655"/>
      <c r="F4" s="655"/>
      <c r="G4" s="655"/>
      <c r="H4" s="655"/>
      <c r="I4" s="655"/>
      <c r="J4" s="655"/>
      <c r="K4" s="655"/>
      <c r="L4" s="642"/>
      <c r="M4" s="644"/>
      <c r="N4" s="642"/>
      <c r="O4" s="642"/>
      <c r="P4" s="644"/>
      <c r="Q4" s="642"/>
      <c r="R4" s="642"/>
      <c r="S4" s="642"/>
      <c r="T4" s="642"/>
      <c r="U4" s="642"/>
      <c r="V4" s="642"/>
      <c r="W4" s="642"/>
      <c r="X4" s="642"/>
      <c r="Y4" s="642"/>
      <c r="Z4" s="642"/>
      <c r="AA4" s="642"/>
      <c r="AB4" s="642"/>
      <c r="AC4" s="642"/>
      <c r="AD4" s="642"/>
      <c r="AE4" s="642"/>
      <c r="AF4" s="642"/>
      <c r="AG4" s="642"/>
      <c r="AH4" s="642"/>
      <c r="AI4" s="642"/>
      <c r="AJ4" s="642"/>
      <c r="AK4" s="642"/>
      <c r="AL4" s="642"/>
      <c r="AM4" s="642"/>
      <c r="AN4" s="642"/>
      <c r="AO4" s="642"/>
      <c r="AP4" s="642"/>
      <c r="AQ4" s="642"/>
      <c r="AR4" s="642"/>
      <c r="AS4" s="642"/>
      <c r="AT4" s="642"/>
      <c r="AU4" s="642"/>
      <c r="AV4" s="644"/>
      <c r="AW4" s="642"/>
      <c r="AX4" s="642"/>
      <c r="AY4" s="642"/>
      <c r="AZ4" s="642"/>
      <c r="BA4" s="642"/>
      <c r="BB4" s="642"/>
      <c r="BC4" s="642"/>
      <c r="BD4" s="642"/>
      <c r="BE4" s="642"/>
      <c r="BF4" s="642"/>
      <c r="BG4" s="582">
        <v>41428</v>
      </c>
      <c r="BH4" s="503">
        <f>+BG4+1</f>
        <v>41429</v>
      </c>
      <c r="BI4" s="503">
        <f>+BH4+1</f>
        <v>41430</v>
      </c>
      <c r="BJ4" s="503">
        <f>+BI4+1</f>
        <v>41431</v>
      </c>
      <c r="BK4" s="600">
        <f>+BJ4+1</f>
        <v>41432</v>
      </c>
      <c r="BL4" s="502" t="s">
        <v>25</v>
      </c>
      <c r="BM4" s="404" t="s">
        <v>103</v>
      </c>
    </row>
    <row r="5" spans="1:70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504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542"/>
      <c r="BH5" s="413"/>
      <c r="BI5" s="413"/>
      <c r="BJ5" s="469"/>
      <c r="BK5" s="414"/>
      <c r="BL5" s="405"/>
      <c r="BM5" s="270"/>
    </row>
    <row r="6" spans="1:70" ht="13.5" x14ac:dyDescent="0.2">
      <c r="C6" s="77" t="s">
        <v>107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5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603"/>
      <c r="BH6" s="604"/>
      <c r="BI6" s="604"/>
      <c r="BJ6" s="604"/>
      <c r="BK6" s="605"/>
      <c r="BL6" s="396"/>
      <c r="BM6" s="397"/>
    </row>
    <row r="7" spans="1:70" ht="12.75" customHeight="1" x14ac:dyDescent="0.2">
      <c r="C7" s="77"/>
      <c r="D7" s="30" t="s">
        <v>115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6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591">
        <v>14001.125694049999</v>
      </c>
      <c r="BH7" s="491">
        <v>14102.946712909998</v>
      </c>
      <c r="BI7" s="491">
        <v>14064.860675419999</v>
      </c>
      <c r="BJ7" s="491">
        <v>14068.60761304</v>
      </c>
      <c r="BK7" s="491">
        <v>14088.637350710002</v>
      </c>
      <c r="BL7" s="422">
        <f t="shared" ref="BL7:BL15" si="0">+BK7-BF7</f>
        <v>81.509524970000712</v>
      </c>
      <c r="BM7" s="559">
        <f t="shared" ref="BM7:BM15" si="1">+(BK7/BF7-1)</f>
        <v>5.8191462221266477E-3</v>
      </c>
      <c r="BN7" s="539"/>
      <c r="BO7" s="533"/>
      <c r="BP7" s="534"/>
      <c r="BQ7" s="384"/>
      <c r="BR7" s="394"/>
    </row>
    <row r="8" spans="1:70" ht="12.75" customHeight="1" x14ac:dyDescent="0.2">
      <c r="C8" s="77"/>
      <c r="D8" s="148" t="s">
        <v>116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6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591">
        <v>11838.290815159999</v>
      </c>
      <c r="BH8" s="491">
        <v>11903.817660709999</v>
      </c>
      <c r="BI8" s="491">
        <v>11881.787894020001</v>
      </c>
      <c r="BJ8" s="491">
        <v>11880.598783970001</v>
      </c>
      <c r="BK8" s="491">
        <v>11886.186136880002</v>
      </c>
      <c r="BL8" s="422">
        <f t="shared" si="0"/>
        <v>51.998682680003185</v>
      </c>
      <c r="BM8" s="559">
        <f t="shared" si="1"/>
        <v>4.3939377233330745E-3</v>
      </c>
      <c r="BN8" s="539"/>
      <c r="BO8" s="533"/>
      <c r="BP8" s="534"/>
      <c r="BQ8" s="384"/>
      <c r="BR8" s="394"/>
    </row>
    <row r="9" spans="1:70" ht="12.75" customHeight="1" x14ac:dyDescent="0.2">
      <c r="C9" s="77"/>
      <c r="D9" s="148" t="s">
        <v>117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6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591">
        <v>247.93225870000001</v>
      </c>
      <c r="BH9" s="491">
        <v>248.19362834</v>
      </c>
      <c r="BI9" s="491">
        <v>248.84374395</v>
      </c>
      <c r="BJ9" s="491">
        <v>248.88840838000002</v>
      </c>
      <c r="BK9" s="491">
        <v>249.50378498999999</v>
      </c>
      <c r="BL9" s="422">
        <f t="shared" si="0"/>
        <v>2.3837572399999658</v>
      </c>
      <c r="BM9" s="559">
        <f t="shared" si="1"/>
        <v>9.6461515551928834E-3</v>
      </c>
      <c r="BN9" s="539"/>
      <c r="BO9" s="533"/>
      <c r="BP9" s="534"/>
      <c r="BQ9" s="384"/>
      <c r="BR9" s="394"/>
    </row>
    <row r="10" spans="1:70" ht="12.75" customHeight="1" x14ac:dyDescent="0.2">
      <c r="C10" s="77"/>
      <c r="D10" s="148" t="s">
        <v>118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6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591">
        <v>1901.6010364399999</v>
      </c>
      <c r="BH10" s="491">
        <v>1937.6198176099999</v>
      </c>
      <c r="BI10" s="491">
        <v>1920.8785524500001</v>
      </c>
      <c r="BJ10" s="491">
        <v>1925.7675394400001</v>
      </c>
      <c r="BK10" s="491">
        <v>1939.5615325900001</v>
      </c>
      <c r="BL10" s="422">
        <f t="shared" si="0"/>
        <v>26.999196299999994</v>
      </c>
      <c r="BM10" s="559">
        <f t="shared" si="1"/>
        <v>1.4116766699679539E-2</v>
      </c>
      <c r="BN10" s="539"/>
      <c r="BO10" s="533"/>
      <c r="BP10" s="534"/>
      <c r="BQ10" s="384"/>
      <c r="BR10" s="394"/>
    </row>
    <row r="11" spans="1:70" x14ac:dyDescent="0.2">
      <c r="C11" s="77"/>
      <c r="D11" s="148" t="s">
        <v>119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6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591">
        <v>13.301583749999999</v>
      </c>
      <c r="BH11" s="491">
        <v>13.31560625</v>
      </c>
      <c r="BI11" s="491">
        <v>13.350485000000001</v>
      </c>
      <c r="BJ11" s="491">
        <v>13.352881250000001</v>
      </c>
      <c r="BK11" s="491">
        <v>13.38589625</v>
      </c>
      <c r="BL11" s="422">
        <f t="shared" si="0"/>
        <v>0.12788875000000033</v>
      </c>
      <c r="BM11" s="559">
        <f t="shared" si="1"/>
        <v>9.646151580469331E-3</v>
      </c>
      <c r="BN11" s="539"/>
      <c r="BO11" s="533"/>
      <c r="BP11" s="534"/>
      <c r="BQ11" s="384"/>
      <c r="BR11" s="394"/>
    </row>
    <row r="12" spans="1:70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7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588">
        <v>14001.01063479</v>
      </c>
      <c r="BH12" s="492">
        <v>14102.393289059999</v>
      </c>
      <c r="BI12" s="492">
        <v>14065.401321619998</v>
      </c>
      <c r="BJ12" s="492">
        <v>14068.995133510001</v>
      </c>
      <c r="BK12" s="492">
        <v>14089.0544095</v>
      </c>
      <c r="BL12" s="422">
        <f t="shared" si="0"/>
        <v>81.425130859999626</v>
      </c>
      <c r="BM12" s="559">
        <f t="shared" si="1"/>
        <v>5.812913037623213E-3</v>
      </c>
      <c r="BN12" s="539"/>
      <c r="BO12" s="533"/>
      <c r="BP12" s="534"/>
      <c r="BQ12" s="384"/>
      <c r="BR12" s="394"/>
    </row>
    <row r="13" spans="1:70" x14ac:dyDescent="0.2">
      <c r="C13" s="26"/>
      <c r="D13" s="210" t="s">
        <v>157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1196.8162847777728</v>
      </c>
      <c r="AT13" s="336">
        <v>1138.6521809604385</v>
      </c>
      <c r="AU13" s="472">
        <v>1171.3011957315757</v>
      </c>
      <c r="AV13" s="508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1282.9282249742112</v>
      </c>
      <c r="BD13" s="336">
        <v>1351.963615799735</v>
      </c>
      <c r="BE13" s="336">
        <v>1422.6736240635296</v>
      </c>
      <c r="BF13" s="336">
        <v>1415.3666264177566</v>
      </c>
      <c r="BG13" s="541">
        <v>1437.3591256320428</v>
      </c>
      <c r="BH13" s="495">
        <v>1421.4298919090108</v>
      </c>
      <c r="BI13" s="495">
        <v>1454.9432814512847</v>
      </c>
      <c r="BJ13" s="495">
        <v>1475.9478761772323</v>
      </c>
      <c r="BK13" s="495">
        <v>1489.8312587807306</v>
      </c>
      <c r="BL13" s="422">
        <f t="shared" si="0"/>
        <v>74.464632362974044</v>
      </c>
      <c r="BM13" s="559">
        <f t="shared" si="1"/>
        <v>5.2611550232353199E-2</v>
      </c>
      <c r="BN13" s="539"/>
      <c r="BO13" s="533"/>
      <c r="BP13" s="534"/>
      <c r="BQ13" s="384"/>
      <c r="BR13" s="394"/>
    </row>
    <row r="14" spans="1:70" ht="12.75" customHeight="1" x14ac:dyDescent="0.2">
      <c r="C14" s="26"/>
      <c r="D14" s="210" t="s">
        <v>156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173.62376657142855</v>
      </c>
      <c r="AT14" s="336">
        <v>169.51491949999996</v>
      </c>
      <c r="AU14" s="472">
        <v>171.91959521720119</v>
      </c>
      <c r="AV14" s="508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178.27779942711376</v>
      </c>
      <c r="BD14" s="336">
        <v>193.34975684839648</v>
      </c>
      <c r="BE14" s="336">
        <v>186.45306497084553</v>
      </c>
      <c r="BF14" s="336">
        <v>186.02071509912534</v>
      </c>
      <c r="BG14" s="541">
        <v>186.57502440816327</v>
      </c>
      <c r="BH14" s="495">
        <v>187.96932051020406</v>
      </c>
      <c r="BI14" s="495">
        <v>185.77657247667634</v>
      </c>
      <c r="BJ14" s="495">
        <v>186.37137467784254</v>
      </c>
      <c r="BK14" s="495">
        <v>184.56360559037907</v>
      </c>
      <c r="BL14" s="422">
        <f t="shared" si="0"/>
        <v>-1.4571095087462709</v>
      </c>
      <c r="BM14" s="559">
        <f t="shared" si="1"/>
        <v>-7.8330497115325359E-3</v>
      </c>
      <c r="BN14" s="539"/>
      <c r="BO14" s="533"/>
      <c r="BP14" s="534"/>
      <c r="BQ14" s="384"/>
      <c r="BR14" s="394"/>
    </row>
    <row r="15" spans="1:70" x14ac:dyDescent="0.2">
      <c r="C15" s="26"/>
      <c r="D15" s="210" t="s">
        <v>158</v>
      </c>
      <c r="E15" s="215">
        <f t="shared" ref="E15:J15" si="2">+E12+E13+E14</f>
        <v>8639.6035074975498</v>
      </c>
      <c r="F15" s="215">
        <f t="shared" si="2"/>
        <v>8645.2182465078931</v>
      </c>
      <c r="G15" s="215">
        <f t="shared" si="2"/>
        <v>8719.0204245582936</v>
      </c>
      <c r="H15" s="215">
        <f t="shared" si="2"/>
        <v>8789.2239049082655</v>
      </c>
      <c r="I15" s="215">
        <f t="shared" si="2"/>
        <v>8842.0730169547842</v>
      </c>
      <c r="J15" s="215">
        <f t="shared" si="2"/>
        <v>9043.2483519874459</v>
      </c>
      <c r="K15" s="215">
        <f t="shared" ref="K15:P15" si="3">+K12+K13+K14</f>
        <v>9159.4477371117755</v>
      </c>
      <c r="L15" s="215">
        <f t="shared" si="3"/>
        <v>9253.6349329364748</v>
      </c>
      <c r="M15" s="214">
        <f t="shared" si="3"/>
        <v>9628.8480773302836</v>
      </c>
      <c r="N15" s="215">
        <f t="shared" si="3"/>
        <v>9941.4843416190124</v>
      </c>
      <c r="O15" s="215">
        <f t="shared" si="3"/>
        <v>10027.412328886472</v>
      </c>
      <c r="P15" s="216">
        <f t="shared" si="3"/>
        <v>10204.529495235185</v>
      </c>
      <c r="Q15" s="215">
        <f t="shared" ref="Q15:AK15" si="4">+Q12+Q13+Q14</f>
        <v>10074.56887331355</v>
      </c>
      <c r="R15" s="215">
        <f t="shared" si="4"/>
        <v>10051.096483354026</v>
      </c>
      <c r="S15" s="252">
        <f t="shared" si="4"/>
        <v>9936.504937705633</v>
      </c>
      <c r="T15" s="252">
        <f t="shared" si="4"/>
        <v>9899.3178757907244</v>
      </c>
      <c r="U15" s="252">
        <f t="shared" si="4"/>
        <v>9930.8348291604088</v>
      </c>
      <c r="V15" s="252">
        <f t="shared" si="4"/>
        <v>9915.7627487492555</v>
      </c>
      <c r="W15" s="252">
        <f t="shared" si="4"/>
        <v>9930.2917461725283</v>
      </c>
      <c r="X15" s="252">
        <f t="shared" si="4"/>
        <v>10064.861615886231</v>
      </c>
      <c r="Y15" s="252">
        <f t="shared" si="4"/>
        <v>10170.358196796338</v>
      </c>
      <c r="Z15" s="252">
        <f t="shared" si="4"/>
        <v>10502.683787179652</v>
      </c>
      <c r="AA15" s="252">
        <f t="shared" si="4"/>
        <v>10728.611040768292</v>
      </c>
      <c r="AB15" s="336">
        <f t="shared" si="4"/>
        <v>10818.036225285792</v>
      </c>
      <c r="AC15" s="336">
        <f t="shared" si="4"/>
        <v>11166.174372277155</v>
      </c>
      <c r="AD15" s="336">
        <f t="shared" si="4"/>
        <v>11163.659448801072</v>
      </c>
      <c r="AE15" s="336">
        <f t="shared" si="4"/>
        <v>11472.135712687294</v>
      </c>
      <c r="AF15" s="336">
        <f t="shared" si="4"/>
        <v>11574.145166142265</v>
      </c>
      <c r="AG15" s="336">
        <f t="shared" si="4"/>
        <v>11935.16994980955</v>
      </c>
      <c r="AH15" s="336">
        <f t="shared" si="4"/>
        <v>11867.968255922375</v>
      </c>
      <c r="AI15" s="336">
        <f t="shared" si="4"/>
        <v>11985.708677987588</v>
      </c>
      <c r="AJ15" s="336">
        <f t="shared" si="4"/>
        <v>12390.095656689688</v>
      </c>
      <c r="AK15" s="336">
        <f t="shared" si="4"/>
        <v>12931.070416984023</v>
      </c>
      <c r="AL15" s="336">
        <f t="shared" ref="AL15:AM15" si="5">+AL12+AL13+AL14</f>
        <v>12612.539909192625</v>
      </c>
      <c r="AM15" s="336">
        <f t="shared" si="5"/>
        <v>13097.875896010373</v>
      </c>
      <c r="AN15" s="336">
        <f>+AN12+AN13+AN14</f>
        <v>13289.935159898389</v>
      </c>
      <c r="AO15" s="336">
        <f t="shared" ref="AO15" si="6">+AO12+AO13+AO14</f>
        <v>13195.67607254243</v>
      </c>
      <c r="AP15" s="336">
        <f t="shared" ref="AP15" si="7">+AP12+AP13+AP14</f>
        <v>13621.208531126169</v>
      </c>
      <c r="AQ15" s="336">
        <f t="shared" ref="AQ15:AR15" si="8">+AQ12+AQ13+AQ14</f>
        <v>13888.598213770441</v>
      </c>
      <c r="AR15" s="336">
        <f t="shared" si="8"/>
        <v>13858.71548294993</v>
      </c>
      <c r="AS15" s="336">
        <f t="shared" ref="AS15:AX15" si="9">+AS12+AS13+AS14</f>
        <v>13943.562413679201</v>
      </c>
      <c r="AT15" s="336">
        <f t="shared" si="9"/>
        <v>13730.044213030436</v>
      </c>
      <c r="AU15" s="336">
        <f t="shared" si="9"/>
        <v>13782.979687318777</v>
      </c>
      <c r="AV15" s="508">
        <f t="shared" si="9"/>
        <v>14060.081646940538</v>
      </c>
      <c r="AW15" s="336">
        <f t="shared" si="9"/>
        <v>14391.941929861274</v>
      </c>
      <c r="AX15" s="336">
        <f t="shared" si="9"/>
        <v>14772.461979424206</v>
      </c>
      <c r="AY15" s="336">
        <f t="shared" ref="AY15:BK15" si="10">+AY12+AY13+AY14</f>
        <v>15092.527132366869</v>
      </c>
      <c r="AZ15" s="336">
        <f>+AZ12+AZ13+AZ14</f>
        <v>15184.990478887221</v>
      </c>
      <c r="BA15" s="336">
        <f>+BA12+BA13+BA14</f>
        <v>15348.71670628758</v>
      </c>
      <c r="BB15" s="336">
        <f t="shared" ref="BB15:BD15" si="11">+BB12+BB13+BB14</f>
        <v>15548.89612082024</v>
      </c>
      <c r="BC15" s="336">
        <f t="shared" si="11"/>
        <v>15561.824511811328</v>
      </c>
      <c r="BD15" s="336">
        <f t="shared" si="11"/>
        <v>15732.99030341813</v>
      </c>
      <c r="BE15" s="336">
        <f>+BE12+BE13+BE14</f>
        <v>15815.389176844374</v>
      </c>
      <c r="BF15" s="336">
        <f t="shared" ref="BF15" si="12">+BF12+BF13+BF14</f>
        <v>15609.016620156883</v>
      </c>
      <c r="BG15" s="541">
        <f>+BG12+BG13+BG14</f>
        <v>15624.944784830206</v>
      </c>
      <c r="BH15" s="495">
        <f>+BH12+BH13+BH14</f>
        <v>15711.792501479214</v>
      </c>
      <c r="BI15" s="495">
        <f t="shared" si="10"/>
        <v>15706.12117554796</v>
      </c>
      <c r="BJ15" s="495">
        <f t="shared" si="10"/>
        <v>15731.314384365076</v>
      </c>
      <c r="BK15" s="532">
        <f t="shared" si="10"/>
        <v>15763.449273871111</v>
      </c>
      <c r="BL15" s="422">
        <f t="shared" si="0"/>
        <v>154.43265371422785</v>
      </c>
      <c r="BM15" s="559">
        <f t="shared" si="1"/>
        <v>9.8938105757924166E-3</v>
      </c>
      <c r="BN15" s="539"/>
      <c r="BO15" s="533"/>
      <c r="BP15" s="534"/>
      <c r="BQ15" s="384"/>
      <c r="BR15" s="394"/>
    </row>
    <row r="16" spans="1:70" ht="12.75" customHeight="1" x14ac:dyDescent="0.2">
      <c r="C16" s="26"/>
      <c r="D16" s="211" t="s">
        <v>146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09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5.7</v>
      </c>
      <c r="BF16" s="253">
        <v>3.6</v>
      </c>
      <c r="BG16" s="584">
        <v>0</v>
      </c>
      <c r="BH16" s="493">
        <v>0.3</v>
      </c>
      <c r="BI16" s="493">
        <v>0</v>
      </c>
      <c r="BJ16" s="493">
        <v>0</v>
      </c>
      <c r="BK16" s="585">
        <v>0</v>
      </c>
      <c r="BL16" s="422">
        <f>+(BG16+BH16+BI16+BJ16+BK16)-BF16</f>
        <v>-3.3000000000000003</v>
      </c>
      <c r="BM16" s="559">
        <f>+((BK16+BG16+BH16+BI16+BJ16)/BF16-1)</f>
        <v>-0.91666666666666663</v>
      </c>
      <c r="BN16" s="539"/>
      <c r="BO16" s="533"/>
      <c r="BP16" s="534"/>
      <c r="BQ16" s="384"/>
      <c r="BR16" s="394"/>
    </row>
    <row r="17" spans="1:70" ht="12.75" customHeight="1" x14ac:dyDescent="0.2">
      <c r="C17" s="26"/>
      <c r="D17" s="211" t="s">
        <v>192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09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41.5</v>
      </c>
      <c r="BF17" s="253">
        <v>53</v>
      </c>
      <c r="BG17" s="584">
        <v>0</v>
      </c>
      <c r="BH17" s="493">
        <v>0.4</v>
      </c>
      <c r="BI17" s="493">
        <v>0.7</v>
      </c>
      <c r="BJ17" s="493">
        <v>0</v>
      </c>
      <c r="BK17" s="585">
        <v>3.2</v>
      </c>
      <c r="BL17" s="422">
        <f>+(BG17+BH17+BI17+BJ17+BK17)-BF17</f>
        <v>-48.7</v>
      </c>
      <c r="BM17" s="559">
        <f>+((BK17+BG17+BH17+BI17+BJ17)/BF17-1)</f>
        <v>-0.9188679245283019</v>
      </c>
      <c r="BN17" s="539"/>
      <c r="BO17" s="533"/>
      <c r="BP17" s="534"/>
      <c r="BQ17" s="384"/>
      <c r="BR17" s="394"/>
    </row>
    <row r="18" spans="1:70" ht="12.75" customHeight="1" x14ac:dyDescent="0.2">
      <c r="C18" s="26"/>
      <c r="D18" s="210" t="s">
        <v>67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09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584">
        <v>0</v>
      </c>
      <c r="BH18" s="493">
        <v>0</v>
      </c>
      <c r="BI18" s="493">
        <v>0</v>
      </c>
      <c r="BJ18" s="493">
        <v>0</v>
      </c>
      <c r="BK18" s="585">
        <v>0</v>
      </c>
      <c r="BL18" s="422"/>
      <c r="BM18" s="559"/>
      <c r="BN18" s="539"/>
      <c r="BO18" s="533"/>
      <c r="BP18" s="534"/>
      <c r="BQ18" s="384"/>
    </row>
    <row r="19" spans="1:70" ht="12.75" customHeight="1" x14ac:dyDescent="0.2">
      <c r="C19" s="26"/>
      <c r="D19" s="210" t="s">
        <v>58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09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584">
        <v>0</v>
      </c>
      <c r="BH19" s="493">
        <v>0</v>
      </c>
      <c r="BI19" s="493">
        <v>0</v>
      </c>
      <c r="BJ19" s="493">
        <v>0</v>
      </c>
      <c r="BK19" s="585">
        <v>0</v>
      </c>
      <c r="BL19" s="422" t="s">
        <v>3</v>
      </c>
      <c r="BM19" s="559" t="s">
        <v>3</v>
      </c>
      <c r="BN19" s="539"/>
      <c r="BO19" s="533"/>
      <c r="BP19" s="534"/>
      <c r="BQ19" s="384"/>
    </row>
    <row r="20" spans="1:70" ht="13.5" customHeight="1" thickBot="1" x14ac:dyDescent="0.25">
      <c r="C20" s="26"/>
      <c r="D20" s="210" t="s">
        <v>59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10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586">
        <v>0</v>
      </c>
      <c r="BH20" s="494">
        <v>0</v>
      </c>
      <c r="BI20" s="494">
        <v>0</v>
      </c>
      <c r="BJ20" s="494">
        <v>0</v>
      </c>
      <c r="BK20" s="587">
        <v>0</v>
      </c>
      <c r="BL20" s="422" t="s">
        <v>3</v>
      </c>
      <c r="BM20" s="559" t="s">
        <v>3</v>
      </c>
      <c r="BN20" s="539"/>
      <c r="BO20" s="533"/>
      <c r="BP20" s="534"/>
      <c r="BQ20" s="384"/>
    </row>
    <row r="21" spans="1:70" x14ac:dyDescent="0.2">
      <c r="A21" s="3"/>
      <c r="B21" s="3"/>
      <c r="C21" s="76" t="s">
        <v>79</v>
      </c>
      <c r="D21" s="131"/>
      <c r="E21" s="157"/>
      <c r="F21" s="157">
        <f>+F15*6.97</f>
        <v>60257.17117816001</v>
      </c>
      <c r="G21" s="157">
        <f>+G15*6.97</f>
        <v>60771.572359171303</v>
      </c>
      <c r="H21" s="157">
        <f>+H15*6.97</f>
        <v>61260.890617210607</v>
      </c>
      <c r="I21" s="157">
        <f>+I15*6.97</f>
        <v>61629.248928174842</v>
      </c>
      <c r="J21" s="157">
        <f>48.3/28.7</f>
        <v>1.6829268292682926</v>
      </c>
      <c r="K21" s="157">
        <f>48.3/28.7</f>
        <v>1.6829268292682926</v>
      </c>
      <c r="L21" s="157">
        <f>48.3/28.7</f>
        <v>1.6829268292682926</v>
      </c>
      <c r="M21" s="213"/>
      <c r="N21" s="231"/>
      <c r="O21" s="157">
        <f>48.3/28.7</f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11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543"/>
      <c r="BH21" s="432"/>
      <c r="BI21" s="433"/>
      <c r="BJ21" s="431"/>
      <c r="BK21" s="544"/>
      <c r="BL21" s="423"/>
      <c r="BM21" s="560" t="s">
        <v>3</v>
      </c>
      <c r="BN21" s="539"/>
      <c r="BO21" s="533"/>
      <c r="BP21" s="534"/>
      <c r="BQ21" s="384"/>
    </row>
    <row r="22" spans="1:70" x14ac:dyDescent="0.2">
      <c r="A22" s="3"/>
      <c r="B22" s="649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f>+[20]MACRO!$H$445</f>
        <v>30157.232277248353</v>
      </c>
      <c r="V22" s="334">
        <f>+[21]MACRO!$H$445</f>
        <v>30403.324394647541</v>
      </c>
      <c r="W22" s="334">
        <f>+[22]MACRO!$H$447</f>
        <v>29903.289470033258</v>
      </c>
      <c r="X22" s="334">
        <f>+[23]MACRO!$H$447</f>
        <v>28898.70055204309</v>
      </c>
      <c r="Y22" s="334">
        <f>+[24]MACRO!$H$447</f>
        <v>28619.650201445958</v>
      </c>
      <c r="Z22" s="334">
        <f>+[25]MACRO!$H$450</f>
        <v>28656.14215422389</v>
      </c>
      <c r="AA22" s="334">
        <f>+[26]MACRO!$H$450</f>
        <v>28178.482855580798</v>
      </c>
      <c r="AB22" s="334">
        <f>+[27]MACRO!$H$450</f>
        <v>28789.856249272303</v>
      </c>
      <c r="AC22" s="334">
        <f>+[28]MACRO!$H$450</f>
        <v>32577.475381140739</v>
      </c>
      <c r="AD22" s="334">
        <f>+[29]MACRO!$H$450</f>
        <v>32958.579074453213</v>
      </c>
      <c r="AE22" s="334">
        <f>+[30]MACRO!$H$450</f>
        <v>32753.997521922407</v>
      </c>
      <c r="AF22" s="334">
        <f>+[31]MACRO!$H$458</f>
        <v>33318.498855925034</v>
      </c>
      <c r="AG22" s="334">
        <f>+[32]MACRO!$H$458</f>
        <v>30179.544053439462</v>
      </c>
      <c r="AH22" s="334">
        <f>+[33]MACRO!$H$458</f>
        <v>29387.94146173272</v>
      </c>
      <c r="AI22" s="334">
        <f>+[34]MACRO!$H$458</f>
        <v>31157.768917289424</v>
      </c>
      <c r="AJ22" s="334">
        <f>+[35]MACRO!$H$458</f>
        <v>31437.502481094012</v>
      </c>
      <c r="AK22" s="334">
        <f>+[36]MACRO!$H$460</f>
        <v>32635.139769102381</v>
      </c>
      <c r="AL22" s="334">
        <f>+[37]MACRO!$H$460</f>
        <v>34320.068200088397</v>
      </c>
      <c r="AM22" s="334">
        <f>+[38]MACRO!$H$460</f>
        <v>35375.422907394481</v>
      </c>
      <c r="AN22" s="334">
        <f>+[39]MACRO!$H$460</f>
        <v>37694.737930022849</v>
      </c>
      <c r="AO22" s="334">
        <f>+[40]MACRO!$H$460</f>
        <v>41768.10404689797</v>
      </c>
      <c r="AP22" s="334">
        <f>+[41]MACRO!$H$460</f>
        <v>39518.452970210099</v>
      </c>
      <c r="AQ22" s="334">
        <f>+[42]MACRO!$H$460</f>
        <v>39171.409393767935</v>
      </c>
      <c r="AR22" s="334">
        <f>+[43]MACRO!$H$460</f>
        <v>39703.293302109952</v>
      </c>
      <c r="AS22" s="334">
        <f>+[43]MACRO!$H$460</f>
        <v>39703.293302109952</v>
      </c>
      <c r="AT22" s="334">
        <f>+[44]MACRO!$H$460</f>
        <v>36725.834415524267</v>
      </c>
      <c r="AU22" s="479">
        <f>+[45]MACRO!$H$460</f>
        <v>37503.828244931763</v>
      </c>
      <c r="AV22" s="507">
        <f>+[46]MACRO!$H$460</f>
        <v>36976.145654643202</v>
      </c>
      <c r="AW22" s="334">
        <f>+[47]MACRO!$H$460</f>
        <v>37915.235268250122</v>
      </c>
      <c r="AX22" s="334">
        <f>+[48]MACRO!$H$460</f>
        <v>39808.812685307246</v>
      </c>
      <c r="AY22" s="334">
        <f>+[49]MACRO!$H$460</f>
        <v>39897.674000118262</v>
      </c>
      <c r="AZ22" s="334">
        <f>+[50]MACRO!$H$460</f>
        <v>42290.00662329363</v>
      </c>
      <c r="BA22" s="334">
        <f>+[51]MACRO!$H$460</f>
        <v>48670.600375916838</v>
      </c>
      <c r="BB22" s="334">
        <f>+[52]MACRO!$H$460</f>
        <v>45853.153171793674</v>
      </c>
      <c r="BC22" s="334">
        <f>+[53]MACRO!$H$460</f>
        <v>45106.01534060634</v>
      </c>
      <c r="BD22" s="334">
        <f>+[54]MACRO!$H$460</f>
        <v>43142.448600577838</v>
      </c>
      <c r="BE22" s="334">
        <f>+[55]MACRO!$H$460</f>
        <v>41892.660601382173</v>
      </c>
      <c r="BF22" s="334">
        <f>+[56]MACRO!$H$461</f>
        <v>41468.493126136476</v>
      </c>
      <c r="BG22" s="588">
        <f>+[57]MACRO!$H$461</f>
        <v>42414.217970980404</v>
      </c>
      <c r="BH22" s="492">
        <f>+[58]MACRO!$H$461</f>
        <v>42794.569612353123</v>
      </c>
      <c r="BI22" s="492">
        <f>+[59]MACRO!$H$461</f>
        <v>43169.462791503829</v>
      </c>
      <c r="BJ22" s="492">
        <f>+[60]MACRO!$H$461</f>
        <v>43318.307210508341</v>
      </c>
      <c r="BK22" s="583">
        <f>+[61]MACRO!$H$461</f>
        <v>44274.85052907245</v>
      </c>
      <c r="BL22" s="422">
        <f>+BK22-BF22</f>
        <v>2806.3574029359734</v>
      </c>
      <c r="BM22" s="559">
        <f>+(BK22/BF22-1)</f>
        <v>6.7674448512024643E-2</v>
      </c>
      <c r="BN22" s="539"/>
      <c r="BO22" s="533"/>
      <c r="BP22" s="534"/>
      <c r="BQ22" s="384"/>
      <c r="BR22" s="394"/>
    </row>
    <row r="23" spans="1:70" x14ac:dyDescent="0.2">
      <c r="A23" s="3"/>
      <c r="B23" s="649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f>-[20]MACRO!$H$758</f>
        <v>18102.7542961</v>
      </c>
      <c r="V23" s="334">
        <f>-[21]MACRO!$H$758</f>
        <v>18598.362352259999</v>
      </c>
      <c r="W23" s="334">
        <f>-[22]MACRO!$H$760</f>
        <v>19111.73186009</v>
      </c>
      <c r="X23" s="334">
        <f>-[23]MACRO!$H$760</f>
        <v>19273.531734020002</v>
      </c>
      <c r="Y23" s="334">
        <f>-[24]MACRO!$H$760</f>
        <v>19243.647425389998</v>
      </c>
      <c r="Z23" s="334">
        <f>-[25]MACRO!$H$765</f>
        <v>19374.36654173</v>
      </c>
      <c r="AA23" s="334">
        <f>-[26]MACRO!$H$765</f>
        <v>19720.61379911</v>
      </c>
      <c r="AB23" s="334">
        <f>-[27]MACRO!$H$765</f>
        <v>20284.401278249999</v>
      </c>
      <c r="AC23" s="334">
        <f>-[28]MACRO!$H$765</f>
        <v>24585.622267570001</v>
      </c>
      <c r="AD23" s="334">
        <f>-[29]MACRO!$H$765</f>
        <v>23610.75446086</v>
      </c>
      <c r="AE23" s="334">
        <f>-[30]MACRO!$H$765</f>
        <v>23358.59828613</v>
      </c>
      <c r="AF23" s="334">
        <f>-[31]MACRO!$H$773</f>
        <v>23139.315299330003</v>
      </c>
      <c r="AG23" s="334">
        <f>-[32]MACRO!$H$773</f>
        <v>23402.080371930002</v>
      </c>
      <c r="AH23" s="334">
        <f>-[33]MACRO!$H$773</f>
        <v>23750.031313169999</v>
      </c>
      <c r="AI23" s="334">
        <f>-[34]MACRO!$H$773</f>
        <v>24643.468506500001</v>
      </c>
      <c r="AJ23" s="334">
        <f>-[35]MACRO!$H$773</f>
        <v>25057.120629689998</v>
      </c>
      <c r="AK23" s="334">
        <f>-[36]MACRO!$H$775</f>
        <v>25377.25269935</v>
      </c>
      <c r="AL23" s="334">
        <f>-[37]MACRO!$H$775</f>
        <v>25704.845640889998</v>
      </c>
      <c r="AM23" s="334">
        <f>-[38]MACRO!$H$775</f>
        <v>26070.208207840002</v>
      </c>
      <c r="AN23" s="334">
        <f>-[39]MACRO!$H$775</f>
        <v>26355.467033959998</v>
      </c>
      <c r="AO23" s="334">
        <f>-[40]MACRO!$H$775</f>
        <v>28585.08716164</v>
      </c>
      <c r="AP23" s="334">
        <f>-[41]MACRO!$H$775</f>
        <v>27904.261643500002</v>
      </c>
      <c r="AQ23" s="334">
        <f>-[42]MACRO!$H$775</f>
        <v>27651.922542569999</v>
      </c>
      <c r="AR23" s="334">
        <f>-[43]MACRO!$H$775</f>
        <v>27218.263037979999</v>
      </c>
      <c r="AS23" s="334">
        <f>-[43]MACRO!$H$775</f>
        <v>27218.263037979999</v>
      </c>
      <c r="AT23" s="334">
        <f>-[44]MACRO!$H$775</f>
        <v>27520.15649094</v>
      </c>
      <c r="AU23" s="479">
        <f>-[45]MACRO!$H$775</f>
        <v>28361.012891549999</v>
      </c>
      <c r="AV23" s="507">
        <f>-[46]MACRO!$H$775</f>
        <v>28505.503548820001</v>
      </c>
      <c r="AW23" s="334">
        <f>-[47]MACRO!$H$775</f>
        <v>28584.619925939998</v>
      </c>
      <c r="AX23" s="334">
        <f>-[48]MACRO!$H$775</f>
        <v>29033.313723990002</v>
      </c>
      <c r="AY23" s="334">
        <f>-[49]MACRO!$H$775</f>
        <v>29535.500998900003</v>
      </c>
      <c r="AZ23" s="334">
        <f>-[50]MACRO!$H$775</f>
        <v>30131.992337290001</v>
      </c>
      <c r="BA23" s="334">
        <f>-[51]MACRO!$H$775</f>
        <v>32665.086160450002</v>
      </c>
      <c r="BB23" s="334">
        <f>-[52]MACRO!$H$775</f>
        <v>31825.354411959997</v>
      </c>
      <c r="BC23" s="334">
        <f>-[53]MACRO!$H$775</f>
        <v>31105.858646380002</v>
      </c>
      <c r="BD23" s="334">
        <f>-[54]MACRO!$H$775</f>
        <v>30802.19048116</v>
      </c>
      <c r="BE23" s="334">
        <f>-[55]MACRO!$H$775</f>
        <v>30829.345512419997</v>
      </c>
      <c r="BF23" s="334">
        <f>-[56]MACRO!$H$776</f>
        <v>31213.30397026</v>
      </c>
      <c r="BG23" s="588">
        <f>-[57]MACRO!$H$776</f>
        <v>31308.27580223</v>
      </c>
      <c r="BH23" s="492">
        <f>-[58]MACRO!$H$776</f>
        <v>31371.750627500001</v>
      </c>
      <c r="BI23" s="492">
        <f>-[59]MACRO!$H$776</f>
        <v>31557.664476729999</v>
      </c>
      <c r="BJ23" s="492">
        <f>-[60]MACRO!$H$776</f>
        <v>31632.62245594</v>
      </c>
      <c r="BK23" s="583">
        <f>-[61]MACRO!$H$776</f>
        <v>31796.824855769999</v>
      </c>
      <c r="BL23" s="422">
        <f>+BK23-BF23</f>
        <v>583.52088550999906</v>
      </c>
      <c r="BM23" s="559">
        <f>+(BK23/BF23-1)</f>
        <v>1.8694620924012861E-2</v>
      </c>
      <c r="BN23" s="539"/>
      <c r="BO23" s="533"/>
      <c r="BP23" s="534"/>
      <c r="BQ23" s="384"/>
      <c r="BR23" s="394"/>
    </row>
    <row r="24" spans="1:70" x14ac:dyDescent="0.2">
      <c r="A24" s="3"/>
      <c r="B24" s="649"/>
      <c r="C24" s="18"/>
      <c r="D24" s="23" t="s">
        <v>32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f>+[20]MACRO!$H$475</f>
        <v>-40725.721875145755</v>
      </c>
      <c r="V24" s="334">
        <f>+[21]MACRO!$H$475</f>
        <v>-40337.81012964726</v>
      </c>
      <c r="W24" s="334">
        <f>+[22]MACRO!$H$477</f>
        <v>-40393.376146655639</v>
      </c>
      <c r="X24" s="334">
        <f>+[23]MACRO!$H$477</f>
        <v>-40786.054479408231</v>
      </c>
      <c r="Y24" s="334">
        <f>+[24]MACRO!$H$477</f>
        <v>-41654.468781513388</v>
      </c>
      <c r="Z24" s="334">
        <f>+[25]MACRO!$H$480</f>
        <v>-43763.135008598176</v>
      </c>
      <c r="AA24" s="334">
        <f>+[26]MACRO!$H$480</f>
        <v>-44456.948586455765</v>
      </c>
      <c r="AB24" s="334">
        <f>+[27]MACRO!$H$480</f>
        <v>-44259.691304114895</v>
      </c>
      <c r="AC24" s="334">
        <f>+[28]MACRO!$H$480</f>
        <v>-42938.181556930314</v>
      </c>
      <c r="AD24" s="334">
        <f>+[29]MACRO!$H$480</f>
        <v>-45901.140750460218</v>
      </c>
      <c r="AE24" s="334">
        <f>+[30]MACRO!$H$480</f>
        <v>-48312.242030117974</v>
      </c>
      <c r="AF24" s="334">
        <f>+[31]MACRO!$H$488</f>
        <v>-49213.248066820343</v>
      </c>
      <c r="AG24" s="334">
        <f>+[32]MACRO!$H$488</f>
        <v>-50678.862959427162</v>
      </c>
      <c r="AH24" s="334">
        <f>+[33]MACRO!$H$488</f>
        <v>-49812.623303278691</v>
      </c>
      <c r="AI24" s="334">
        <f>+[34]MACRO!$H$488</f>
        <v>-49325.781787705811</v>
      </c>
      <c r="AJ24" s="334">
        <f>+[35]MACRO!$H$488</f>
        <v>-50765.833533730947</v>
      </c>
      <c r="AK24" s="334">
        <f>+[36]MACRO!$H$490</f>
        <v>-54535.029617007371</v>
      </c>
      <c r="AL24" s="334">
        <f>+[37]MACRO!$H$490</f>
        <v>-52669.107745117784</v>
      </c>
      <c r="AM24" s="334">
        <f>+[38]MACRO!$H$490</f>
        <v>-55701.044226470614</v>
      </c>
      <c r="AN24" s="334">
        <f>+[39]MACRO!$H$490</f>
        <v>-56751.641763571315</v>
      </c>
      <c r="AO24" s="334">
        <f>+[40]MACRO!$H$490</f>
        <v>-53862.153016766635</v>
      </c>
      <c r="AP24" s="334">
        <f>+[41]MACRO!$H$490</f>
        <v>-57769.8499961743</v>
      </c>
      <c r="AQ24" s="334">
        <f>+[42]MACRO!$H$490</f>
        <v>-59738.430211019026</v>
      </c>
      <c r="AR24" s="334">
        <f>+[43]MACRO!$H$490</f>
        <v>-60223.761023498584</v>
      </c>
      <c r="AS24" s="334">
        <f>+[43]MACRO!$H$490</f>
        <v>-60223.761023498584</v>
      </c>
      <c r="AT24" s="334">
        <f>+[44]MACRO!$H$490</f>
        <v>-57693.920501219334</v>
      </c>
      <c r="AU24" s="479">
        <f>+[45]MACRO!$H$490</f>
        <v>-56975.733137620555</v>
      </c>
      <c r="AV24" s="507">
        <f>+[46]MACRO!$H$490</f>
        <v>-58945.687472738617</v>
      </c>
      <c r="AW24" s="334">
        <f>+[47]MACRO!$H$490</f>
        <v>-61032.358741471253</v>
      </c>
      <c r="AX24" s="334">
        <f>+[48]MACRO!$H$490</f>
        <v>-63022.789226928377</v>
      </c>
      <c r="AY24" s="334">
        <f>+[49]MACRO!$H$490</f>
        <v>-64938.716468228835</v>
      </c>
      <c r="AZ24" s="334">
        <f>+[50]MACRO!$H$490</f>
        <v>-65398.945782221133</v>
      </c>
      <c r="BA24" s="334">
        <f>+[51]MACRO!$H$490</f>
        <v>-62872.216313078694</v>
      </c>
      <c r="BB24" s="334">
        <f>+[52]MACRO!$H$490</f>
        <v>-64550.757844114705</v>
      </c>
      <c r="BC24" s="334">
        <f>+[53]MACRO!$H$490</f>
        <v>-65624.384177470201</v>
      </c>
      <c r="BD24" s="334">
        <f>+[54]MACRO!$H$490</f>
        <v>-66525.27326386956</v>
      </c>
      <c r="BE24" s="334">
        <f>+[55]MACRO!$H$490</f>
        <v>-66625.615153915016</v>
      </c>
      <c r="BF24" s="334">
        <f>+[56]MACRO!$H$491</f>
        <v>-64879.032880982537</v>
      </c>
      <c r="BG24" s="588">
        <f>+[57]MACRO!$H$491</f>
        <v>-64738.657152184052</v>
      </c>
      <c r="BH24" s="492">
        <f>+[58]MACRO!$H$491</f>
        <v>-65370.667335155224</v>
      </c>
      <c r="BI24" s="492">
        <f>+[59]MACRO!$H$491</f>
        <v>-64930.988589142398</v>
      </c>
      <c r="BJ24" s="492">
        <f>+[60]MACRO!$H$491</f>
        <v>-64880.684159453391</v>
      </c>
      <c r="BK24" s="583">
        <f>+[61]MACRO!$H$491</f>
        <v>-64854.560661070173</v>
      </c>
      <c r="BL24" s="422">
        <f>+BK24-BF24</f>
        <v>24.47221991236438</v>
      </c>
      <c r="BM24" s="559">
        <f>+(BK24/BF24-1)</f>
        <v>-3.7719766811661337E-4</v>
      </c>
      <c r="BN24" s="539"/>
      <c r="BO24" s="533"/>
      <c r="BP24" s="534"/>
      <c r="BQ24" s="384"/>
      <c r="BR24" s="394"/>
    </row>
    <row r="25" spans="1:70" x14ac:dyDescent="0.2">
      <c r="A25" s="3"/>
      <c r="B25" s="649"/>
      <c r="C25" s="18"/>
      <c r="D25" s="23" t="s">
        <v>133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f>+[20]MACRO!$H$477</f>
        <v>-14535.737468911831</v>
      </c>
      <c r="V25" s="334">
        <f>+[21]MACRO!$H$477</f>
        <v>-14921.374404462185</v>
      </c>
      <c r="W25" s="334">
        <f>+[22]MACRO!$H$479</f>
        <v>-16051.877890473672</v>
      </c>
      <c r="X25" s="334">
        <f>+[23]MACRO!$H$479</f>
        <v>-17451.955823853175</v>
      </c>
      <c r="Y25" s="334">
        <f>+[24]MACRO!$H$479</f>
        <v>-18695.844246511424</v>
      </c>
      <c r="Z25" s="334">
        <f>+[25]MACRO!$H$482</f>
        <v>-19622.556781357227</v>
      </c>
      <c r="AA25" s="334">
        <f>+[26]MACRO!$H$482</f>
        <v>-20206.230807064483</v>
      </c>
      <c r="AB25" s="334">
        <f>+[27]MACRO!$H$482</f>
        <v>-20380.590815921831</v>
      </c>
      <c r="AC25" s="334">
        <f>+[28]MACRO!$H$482</f>
        <v>-19033.717018390915</v>
      </c>
      <c r="AD25" s="334">
        <f>+[29]MACRO!$H$482</f>
        <v>-20395.683250635</v>
      </c>
      <c r="AE25" s="334">
        <f>+[30]MACRO!$H$482</f>
        <v>-21398.482908853341</v>
      </c>
      <c r="AF25" s="334">
        <f>+[31]MACRO!$H$490</f>
        <v>-20515.376437737094</v>
      </c>
      <c r="AG25" s="334">
        <f>+[32]MACRO!$H$490</f>
        <v>-22720.668638767067</v>
      </c>
      <c r="AH25" s="334">
        <f>+[33]MACRO!$H$490</f>
        <v>-24039.985288323489</v>
      </c>
      <c r="AI25" s="334">
        <f>+[34]MACRO!$H$490</f>
        <v>-23153.205909382435</v>
      </c>
      <c r="AJ25" s="334">
        <f>+[35]MACRO!$H$490</f>
        <v>-24583.659881486485</v>
      </c>
      <c r="AK25" s="334">
        <f>+[36]MACRO!$H$492</f>
        <v>-25793.166578529057</v>
      </c>
      <c r="AL25" s="334">
        <f>+[37]MACRO!$H$492</f>
        <v>-26182.201187179729</v>
      </c>
      <c r="AM25" s="334">
        <f>+[38]MACRO!$H$492</f>
        <v>-26496.70745701719</v>
      </c>
      <c r="AN25" s="334">
        <f>+[39]MACRO!$H$492</f>
        <v>-25953.885438716748</v>
      </c>
      <c r="AO25" s="334">
        <f>+[40]MACRO!$H$492</f>
        <v>-23173.066224700859</v>
      </c>
      <c r="AP25" s="334">
        <f>+[41]MACRO!$H$492</f>
        <v>-26541.033333331314</v>
      </c>
      <c r="AQ25" s="334">
        <f>+[42]MACRO!$H$492</f>
        <v>-27446.881256662626</v>
      </c>
      <c r="AR25" s="334">
        <f>+[43]MACRO!$H$492</f>
        <v>-27543.760398590322</v>
      </c>
      <c r="AS25" s="334">
        <f>+[43]MACRO!$H$492</f>
        <v>-27543.760398590322</v>
      </c>
      <c r="AT25" s="334">
        <f>+[44]MACRO!$H$492</f>
        <v>-29605.296675278201</v>
      </c>
      <c r="AU25" s="479">
        <f>+[45]MACRO!$H$492</f>
        <v>-29131.072663441082</v>
      </c>
      <c r="AV25" s="507">
        <f>+[46]MACRO!$H$492</f>
        <v>-31072.632851696399</v>
      </c>
      <c r="AW25" s="334">
        <f>+[47]MACRO!$H$492</f>
        <v>-32641.457819049901</v>
      </c>
      <c r="AX25" s="334">
        <f>+[48]MACRO!$H$492</f>
        <v>-31624.133640066389</v>
      </c>
      <c r="AY25" s="334">
        <f>+[49]MACRO!$H$492</f>
        <v>-35032.5816729574</v>
      </c>
      <c r="AZ25" s="334">
        <f>+[50]MACRO!$H$492</f>
        <v>-34484.140394999115</v>
      </c>
      <c r="BA25" s="334">
        <f>+[51]MACRO!$H$492</f>
        <v>-29315.840023017481</v>
      </c>
      <c r="BB25" s="334">
        <f>+[52]MACRO!$H$492</f>
        <v>-31541.942415822032</v>
      </c>
      <c r="BC25" s="334">
        <f>+[53]MACRO!$H$492</f>
        <v>-33255.567901084709</v>
      </c>
      <c r="BD25" s="334">
        <f>+[54]MACRO!$H$492</f>
        <v>-34246.472273750573</v>
      </c>
      <c r="BE25" s="334">
        <f>+[55]MACRO!$H$492</f>
        <v>-36347.891468227179</v>
      </c>
      <c r="BF25" s="334">
        <f>+[56]MACRO!$H$493</f>
        <v>-36985.8815015625</v>
      </c>
      <c r="BG25" s="588">
        <f>+[57]MACRO!$H$493</f>
        <v>-36047.048399455569</v>
      </c>
      <c r="BH25" s="492">
        <f>+[58]MACRO!$H$493</f>
        <v>-35892.075640909636</v>
      </c>
      <c r="BI25" s="492">
        <f>+[59]MACRO!$H$493</f>
        <v>-35472.840049554499</v>
      </c>
      <c r="BJ25" s="492">
        <f>+[60]MACRO!$H$493</f>
        <v>-35337.216491562409</v>
      </c>
      <c r="BK25" s="583">
        <f>+[61]MACRO!$H$493</f>
        <v>-34374.450266142085</v>
      </c>
      <c r="BL25" s="422">
        <f>+BK25-BF25</f>
        <v>2611.4312354204158</v>
      </c>
      <c r="BM25" s="559">
        <f>+(BK25/BF25-1)</f>
        <v>-7.0606164552549422E-2</v>
      </c>
      <c r="BN25" s="539"/>
      <c r="BO25" s="533"/>
      <c r="BP25" s="534"/>
      <c r="BQ25" s="384"/>
      <c r="BR25" s="394"/>
    </row>
    <row r="26" spans="1:70" x14ac:dyDescent="0.2">
      <c r="A26" s="3"/>
      <c r="B26" s="649"/>
      <c r="C26" s="18"/>
      <c r="D26" s="23" t="s">
        <v>52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f>+[20]MACRO!$H$571</f>
        <v>-17967.089572642988</v>
      </c>
      <c r="V26" s="334">
        <f>+[21]MACRO!$H$571</f>
        <v>-17643.253721721238</v>
      </c>
      <c r="W26" s="334">
        <f>+[22]MACRO!$H$573</f>
        <v>-16488.943533693175</v>
      </c>
      <c r="X26" s="334">
        <f>+[23]MACRO!$H$573</f>
        <v>-15181.695760457156</v>
      </c>
      <c r="Y26" s="334">
        <f>+[24]MACRO!$H$573</f>
        <v>-14819.505187907649</v>
      </c>
      <c r="Z26" s="334">
        <f>+[25]MACRO!$H$576</f>
        <v>-14921.033673561766</v>
      </c>
      <c r="AA26" s="334">
        <f>+[26]MACRO!$H$576</f>
        <v>-14583.654231762826</v>
      </c>
      <c r="AB26" s="334">
        <f>+[27]MACRO!$H$576</f>
        <v>-14896.478423731094</v>
      </c>
      <c r="AC26" s="334">
        <f>+[28]MACRO!$H$576</f>
        <v>-14704.160838856733</v>
      </c>
      <c r="AD26" s="334">
        <f>+[29]MACRO!$H$576</f>
        <v>-16547.518132181747</v>
      </c>
      <c r="AE26" s="334">
        <f>+[30]MACRO!$H$576</f>
        <v>-17353.253833951283</v>
      </c>
      <c r="AF26" s="334">
        <f>+[31]MACRO!$H$584</f>
        <v>-18832.422434563217</v>
      </c>
      <c r="AG26" s="334">
        <f>+[32]MACRO!$H$584</f>
        <v>-16541.199891206677</v>
      </c>
      <c r="AH26" s="334">
        <f>+[33]MACRO!$H$584</f>
        <v>-14798.576372494417</v>
      </c>
      <c r="AI26" s="334">
        <f>+[34]MACRO!$H$584</f>
        <v>-15417.899710246402</v>
      </c>
      <c r="AJ26" s="334">
        <f>+[35]MACRO!$H$584</f>
        <v>-14756.253954824369</v>
      </c>
      <c r="AK26" s="334">
        <f>+[36]MACRO!$H$586</f>
        <v>-15420.415763254936</v>
      </c>
      <c r="AL26" s="334">
        <f>+[37]MACRO!$H$586</f>
        <v>-16245.369206212748</v>
      </c>
      <c r="AM26" s="334">
        <f>+[38]MACRO!$H$586</f>
        <v>-16994.543772583562</v>
      </c>
      <c r="AN26" s="334">
        <f>+[39]MACRO!$H$586</f>
        <v>-19929.26712322302</v>
      </c>
      <c r="AO26" s="334">
        <f>+[40]MACRO!$H$586</f>
        <v>-21701.00591389733</v>
      </c>
      <c r="AP26" s="334">
        <f>+[41]MACRO!$H$586</f>
        <v>-20246.796095773112</v>
      </c>
      <c r="AQ26" s="334">
        <f>+[42]MACRO!$H$586</f>
        <v>-20571.4316203981</v>
      </c>
      <c r="AR26" s="334">
        <f>+[43]MACRO!$H$586</f>
        <v>-22326.533949544522</v>
      </c>
      <c r="AS26" s="334">
        <f>+[43]MACRO!$H$586</f>
        <v>-22326.533949544522</v>
      </c>
      <c r="AT26" s="334">
        <f>+[44]MACRO!$H$586</f>
        <v>-19838.06178149717</v>
      </c>
      <c r="AU26" s="479">
        <f>+[45]MACRO!$H$586</f>
        <v>-19539.097882377366</v>
      </c>
      <c r="AV26" s="507">
        <f>+[46]MACRO!$H$586</f>
        <v>-18762.257665101504</v>
      </c>
      <c r="AW26" s="334">
        <f>+[47]MACRO!$H$586</f>
        <v>-18818.130745646205</v>
      </c>
      <c r="AX26" s="334">
        <f>+[48]MACRO!$H$586</f>
        <v>-20192.1969835573</v>
      </c>
      <c r="AY26" s="334">
        <f>+[49]MACRO!$H$586</f>
        <v>-19470.972214351772</v>
      </c>
      <c r="AZ26" s="334">
        <f>+[50]MACRO!$H$586</f>
        <v>-20447.734649081129</v>
      </c>
      <c r="BA26" s="334">
        <f>+[51]MACRO!$H$586</f>
        <v>-23618.72316683974</v>
      </c>
      <c r="BB26" s="334">
        <f>+[52]MACRO!$H$586</f>
        <v>-21839.23874024655</v>
      </c>
      <c r="BC26" s="334">
        <f>+[53]MACRO!$H$586</f>
        <v>-22485.320305321387</v>
      </c>
      <c r="BD26" s="334">
        <f>+[54]MACRO!$H$586</f>
        <v>-22255.265643937066</v>
      </c>
      <c r="BE26" s="334">
        <f>+[55]MACRO!$H$586</f>
        <v>-21215.278015536576</v>
      </c>
      <c r="BF26" s="334">
        <f>+[56]MACRO!$H$587</f>
        <v>-20248.913731349676</v>
      </c>
      <c r="BG26" s="588">
        <f>+[57]MACRO!$H$587</f>
        <v>-21100.976881861607</v>
      </c>
      <c r="BH26" s="492">
        <f>+[58]MACRO!$H$587</f>
        <v>-21418.211408729519</v>
      </c>
      <c r="BI26" s="492">
        <f>+[59]MACRO!$H$587</f>
        <v>-21608.308425514628</v>
      </c>
      <c r="BJ26" s="492">
        <f>+[60]MACRO!$H$587</f>
        <v>-21683.230848705538</v>
      </c>
      <c r="BK26" s="583">
        <f>+[61]MACRO!$H$587</f>
        <v>-22368.947867990846</v>
      </c>
      <c r="BL26" s="422">
        <f>+BK26-BF26</f>
        <v>-2120.0341366411703</v>
      </c>
      <c r="BM26" s="559">
        <f>+(BK26/BF26-1)</f>
        <v>0.10469866012411821</v>
      </c>
      <c r="BN26" s="539"/>
      <c r="BO26" s="533"/>
      <c r="BP26" s="534"/>
      <c r="BQ26" s="384"/>
      <c r="BR26" s="394"/>
    </row>
    <row r="27" spans="1:70" ht="13.5" x14ac:dyDescent="0.2">
      <c r="A27" s="3"/>
      <c r="B27" s="649"/>
      <c r="C27" s="18"/>
      <c r="D27" s="108" t="s">
        <v>193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12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512"/>
      <c r="BH27" s="248"/>
      <c r="BI27" s="248"/>
      <c r="BJ27" s="248"/>
      <c r="BK27" s="545"/>
      <c r="BL27" s="424"/>
      <c r="BM27" s="561"/>
      <c r="BN27" s="539"/>
      <c r="BO27" s="533"/>
      <c r="BP27" s="534"/>
      <c r="BQ27" s="384"/>
    </row>
    <row r="28" spans="1:70" x14ac:dyDescent="0.2">
      <c r="A28" s="3"/>
      <c r="B28" s="649"/>
      <c r="C28" s="18"/>
      <c r="D28" s="23" t="s">
        <v>88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8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48411.873274244666</v>
      </c>
      <c r="BG28" s="541">
        <v>48909.182182654666</v>
      </c>
      <c r="BH28" s="495">
        <v>49383.464418874675</v>
      </c>
      <c r="BI28" s="495">
        <v>49462.346185994676</v>
      </c>
      <c r="BJ28" s="495">
        <v>49718.810383994671</v>
      </c>
      <c r="BK28" s="495">
        <v>50238.05747737467</v>
      </c>
      <c r="BL28" s="422">
        <f>+BK28-BF28</f>
        <v>1826.1842031300039</v>
      </c>
      <c r="BM28" s="559">
        <f>+(BK28/BF28-1)</f>
        <v>3.772182482559594E-2</v>
      </c>
      <c r="BN28" s="539"/>
      <c r="BO28" s="533"/>
      <c r="BP28" s="534"/>
      <c r="BQ28" s="384"/>
      <c r="BR28" s="394"/>
    </row>
    <row r="29" spans="1:70" x14ac:dyDescent="0.2">
      <c r="A29" s="3"/>
      <c r="B29" s="649"/>
      <c r="C29" s="18"/>
      <c r="D29" s="23" t="s">
        <v>89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8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79768.614803035365</v>
      </c>
      <c r="BG29" s="541">
        <v>80435.772325595375</v>
      </c>
      <c r="BH29" s="495">
        <v>81091.954463795366</v>
      </c>
      <c r="BI29" s="495">
        <v>81125.715955985375</v>
      </c>
      <c r="BJ29" s="495">
        <v>81792.495635005369</v>
      </c>
      <c r="BK29" s="495">
        <v>83145.717533775372</v>
      </c>
      <c r="BL29" s="422">
        <f>+BK29-BF29</f>
        <v>3377.1027307400072</v>
      </c>
      <c r="BM29" s="559">
        <f>+(BK29/BF29-1)</f>
        <v>4.2336233856871575E-2</v>
      </c>
      <c r="BN29" s="539"/>
      <c r="BO29" s="533"/>
      <c r="BP29" s="534"/>
      <c r="BQ29" s="384"/>
      <c r="BR29" s="394"/>
    </row>
    <row r="30" spans="1:70" x14ac:dyDescent="0.2">
      <c r="A30" s="3"/>
      <c r="B30" s="649"/>
      <c r="C30" s="18"/>
      <c r="D30" s="23" t="s">
        <v>90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8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119817.06010967496</v>
      </c>
      <c r="BG30" s="541">
        <v>120485.94967953498</v>
      </c>
      <c r="BH30" s="495">
        <v>121114.63669810498</v>
      </c>
      <c r="BI30" s="495">
        <v>121136.04722869498</v>
      </c>
      <c r="BJ30" s="495">
        <v>121883.74630730496</v>
      </c>
      <c r="BK30" s="495">
        <v>123179.99708202499</v>
      </c>
      <c r="BL30" s="422">
        <f>+BK30-BF30</f>
        <v>3362.9369723500276</v>
      </c>
      <c r="BM30" s="559">
        <f>+(BK30/BF30-1)</f>
        <v>2.8067263286811972E-2</v>
      </c>
      <c r="BN30" s="539"/>
      <c r="BO30" s="533"/>
      <c r="BP30" s="534"/>
      <c r="BQ30" s="384"/>
      <c r="BR30" s="394"/>
    </row>
    <row r="31" spans="1:70" x14ac:dyDescent="0.2">
      <c r="A31" s="3"/>
      <c r="B31" s="49"/>
      <c r="C31" s="18"/>
      <c r="D31" s="108" t="s">
        <v>64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13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546"/>
      <c r="BH31" s="501"/>
      <c r="BI31" s="501"/>
      <c r="BJ31" s="501"/>
      <c r="BK31" s="547"/>
      <c r="BL31" s="424"/>
      <c r="BM31" s="562"/>
      <c r="BN31" s="539"/>
      <c r="BO31" s="533"/>
      <c r="BP31" s="534"/>
      <c r="BQ31" s="384"/>
    </row>
    <row r="32" spans="1:70" x14ac:dyDescent="0.2">
      <c r="A32" s="3"/>
      <c r="B32" s="49"/>
      <c r="C32" s="18"/>
      <c r="D32" s="23" t="s">
        <v>92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14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0.84793771319837485</v>
      </c>
      <c r="BG32" s="635">
        <v>0.84942141575853292</v>
      </c>
      <c r="BH32" s="636">
        <v>0.85198298976897302</v>
      </c>
      <c r="BI32" s="636">
        <v>0.85041337044426046</v>
      </c>
      <c r="BJ32" s="636">
        <v>0.84847507580416004</v>
      </c>
      <c r="BK32" s="636">
        <v>0.84923004845055261</v>
      </c>
      <c r="BL32" s="422"/>
      <c r="BM32" s="559"/>
      <c r="BN32" s="539"/>
      <c r="BO32" s="533"/>
      <c r="BP32" s="534"/>
      <c r="BQ32" s="384"/>
    </row>
    <row r="33" spans="1:70" x14ac:dyDescent="0.2">
      <c r="A33" s="3"/>
      <c r="B33" s="49"/>
      <c r="C33" s="18"/>
      <c r="D33" s="23" t="s">
        <v>93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14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0.78644529764312521</v>
      </c>
      <c r="BG33" s="635">
        <v>0.78789324098994862</v>
      </c>
      <c r="BH33" s="636">
        <v>0.79015592603518092</v>
      </c>
      <c r="BI33" s="636">
        <v>0.78847705323140049</v>
      </c>
      <c r="BJ33" s="636">
        <v>0.78886039957470866</v>
      </c>
      <c r="BK33" s="636">
        <v>0.79156540533019681</v>
      </c>
      <c r="BL33" s="422"/>
      <c r="BM33" s="559"/>
      <c r="BN33" s="539"/>
      <c r="BO33" s="533"/>
      <c r="BP33" s="534"/>
      <c r="BQ33" s="384"/>
    </row>
    <row r="34" spans="1:70" x14ac:dyDescent="0.2">
      <c r="A34" s="3"/>
      <c r="B34" s="49"/>
      <c r="C34" s="18"/>
      <c r="D34" s="23" t="s">
        <v>94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14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0.79398641123970615</v>
      </c>
      <c r="BG34" s="635">
        <v>0.79525775759319062</v>
      </c>
      <c r="BH34" s="636">
        <v>0.79681440592062602</v>
      </c>
      <c r="BI34" s="636">
        <v>0.79582059277568151</v>
      </c>
      <c r="BJ34" s="636">
        <v>0.7958510059584486</v>
      </c>
      <c r="BK34" s="636">
        <v>0.79798717202979075</v>
      </c>
      <c r="BL34" s="422"/>
      <c r="BM34" s="559"/>
      <c r="BN34" s="539"/>
      <c r="BO34" s="533"/>
      <c r="BP34" s="534"/>
      <c r="BQ34" s="384"/>
    </row>
    <row r="35" spans="1:70" x14ac:dyDescent="0.2">
      <c r="A35" s="3"/>
      <c r="B35" s="49"/>
      <c r="C35" s="18"/>
      <c r="D35" s="23" t="s">
        <v>108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14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0.72447187974419025</v>
      </c>
      <c r="BG35" s="635">
        <v>0.72593530035260412</v>
      </c>
      <c r="BH35" s="636">
        <v>0.72765423107043781</v>
      </c>
      <c r="BI35" s="636">
        <v>0.72577936923117681</v>
      </c>
      <c r="BJ35" s="636">
        <v>0.72598495342806624</v>
      </c>
      <c r="BK35" s="636">
        <v>0.72742588229590688</v>
      </c>
      <c r="BL35" s="422"/>
      <c r="BM35" s="559"/>
      <c r="BN35" s="539"/>
      <c r="BO35" s="533"/>
      <c r="BP35" s="534"/>
      <c r="BQ35" s="384"/>
    </row>
    <row r="36" spans="1:70" ht="12.75" customHeight="1" x14ac:dyDescent="0.2">
      <c r="A36" s="3"/>
      <c r="B36" s="12"/>
      <c r="C36" s="27" t="s">
        <v>36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5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515"/>
      <c r="BH36" s="249"/>
      <c r="BI36" s="249"/>
      <c r="BJ36" s="249"/>
      <c r="BK36" s="548"/>
      <c r="BL36" s="425" t="s">
        <v>3</v>
      </c>
      <c r="BM36" s="563"/>
      <c r="BN36" s="539"/>
      <c r="BO36" s="533"/>
      <c r="BP36" s="534"/>
      <c r="BQ36" s="384"/>
    </row>
    <row r="37" spans="1:70" ht="12.75" customHeight="1" x14ac:dyDescent="0.2">
      <c r="A37" s="3"/>
      <c r="B37" s="651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f>+N38+N41</f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6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2679.2309365247811</v>
      </c>
      <c r="BE37" s="337">
        <v>2740.1935937390672</v>
      </c>
      <c r="BF37" s="337">
        <v>2709.3088654475218</v>
      </c>
      <c r="BG37" s="516">
        <v>2709.3088654475218</v>
      </c>
      <c r="BH37" s="629">
        <v>2709.3088654475218</v>
      </c>
      <c r="BI37" s="629">
        <v>2709.3088654475218</v>
      </c>
      <c r="BJ37" s="629">
        <v>2709.3088654475218</v>
      </c>
      <c r="BK37" s="606">
        <v>2694.0815786763851</v>
      </c>
      <c r="BL37" s="422">
        <f>+BK37-BF37</f>
        <v>-15.227286771136733</v>
      </c>
      <c r="BM37" s="559">
        <f>+(BK37/BF37-1)</f>
        <v>-5.6203583745412233E-3</v>
      </c>
      <c r="BN37" s="539"/>
      <c r="BO37" s="533"/>
      <c r="BP37" s="534"/>
      <c r="BQ37" s="384"/>
      <c r="BR37" s="394"/>
    </row>
    <row r="38" spans="1:70" x14ac:dyDescent="0.2">
      <c r="A38" s="3"/>
      <c r="B38" s="651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f>+N39/N83+N40</f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7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1063.7667951253645</v>
      </c>
      <c r="BE38" s="338">
        <v>1055.4794536530615</v>
      </c>
      <c r="BF38" s="338">
        <v>1045.0107603469389</v>
      </c>
      <c r="BG38" s="517">
        <v>1045.0107603469389</v>
      </c>
      <c r="BH38" s="630">
        <v>1045.0107603469389</v>
      </c>
      <c r="BI38" s="630">
        <v>1045.0107603469389</v>
      </c>
      <c r="BJ38" s="630">
        <v>1045.0107603469389</v>
      </c>
      <c r="BK38" s="607">
        <v>1045.1066514183676</v>
      </c>
      <c r="BL38" s="422">
        <f>+BK38-BF38</f>
        <v>9.5891071428695795E-2</v>
      </c>
      <c r="BM38" s="559">
        <f>+(BK38/BF38-1)</f>
        <v>9.1760845980948247E-5</v>
      </c>
      <c r="BN38" s="539"/>
      <c r="BO38" s="533"/>
      <c r="BP38" s="534"/>
      <c r="BQ38" s="384"/>
      <c r="BR38" s="394"/>
    </row>
    <row r="39" spans="1:70" ht="12.75" customHeight="1" x14ac:dyDescent="0.2">
      <c r="A39" s="3"/>
      <c r="B39" s="651"/>
      <c r="C39" s="18"/>
      <c r="D39" s="23" t="s">
        <v>194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8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7297.4402145600016</v>
      </c>
      <c r="BE39" s="336">
        <v>7240.5890520600014</v>
      </c>
      <c r="BF39" s="336">
        <v>7168.7738159800019</v>
      </c>
      <c r="BG39" s="508">
        <v>7168.7738159800019</v>
      </c>
      <c r="BH39" s="631">
        <v>7168.7738159800019</v>
      </c>
      <c r="BI39" s="631">
        <v>7168.7738159800019</v>
      </c>
      <c r="BJ39" s="631">
        <v>7168.7738159800019</v>
      </c>
      <c r="BK39" s="532">
        <v>7169.4316287300016</v>
      </c>
      <c r="BL39" s="422">
        <f>+BK39-BF39</f>
        <v>0.65781274999972084</v>
      </c>
      <c r="BM39" s="559">
        <f>+(BK39/BF39-1)</f>
        <v>9.1760845980948247E-5</v>
      </c>
      <c r="BN39" s="539"/>
      <c r="BO39" s="533"/>
      <c r="BP39" s="534"/>
      <c r="BQ39" s="384"/>
      <c r="BR39" s="394"/>
    </row>
    <row r="40" spans="1:70" ht="12.75" customHeight="1" x14ac:dyDescent="0.2">
      <c r="A40" s="3"/>
      <c r="B40" s="651"/>
      <c r="C40" s="18"/>
      <c r="D40" s="23" t="s">
        <v>195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8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508">
        <v>1.0047518372857667E-14</v>
      </c>
      <c r="BH40" s="631">
        <v>1.0047518372857667E-14</v>
      </c>
      <c r="BI40" s="631">
        <v>1.0047518372857667E-14</v>
      </c>
      <c r="BJ40" s="631">
        <v>1.0047518372857667E-14</v>
      </c>
      <c r="BK40" s="532">
        <v>1.0047518372857667E-14</v>
      </c>
      <c r="BL40" s="422" t="s">
        <v>3</v>
      </c>
      <c r="BM40" s="559" t="s">
        <v>3</v>
      </c>
      <c r="BN40" s="539"/>
      <c r="BO40" s="533"/>
      <c r="BP40" s="534"/>
      <c r="BQ40" s="384"/>
      <c r="BR40" s="394"/>
    </row>
    <row r="41" spans="1:70" x14ac:dyDescent="0.2">
      <c r="A41" s="3"/>
      <c r="B41" s="651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f>+N42/N83+N44</f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7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1664.2981051005829</v>
      </c>
      <c r="BG41" s="517">
        <v>1664.2981051005829</v>
      </c>
      <c r="BH41" s="630">
        <v>1664.2981051005829</v>
      </c>
      <c r="BI41" s="630">
        <v>1664.2981051005829</v>
      </c>
      <c r="BJ41" s="630">
        <v>1664.2981051005829</v>
      </c>
      <c r="BK41" s="607">
        <v>1648.9749272580173</v>
      </c>
      <c r="BL41" s="422">
        <f>+BK41-BF41</f>
        <v>-15.323177842565656</v>
      </c>
      <c r="BM41" s="559">
        <f>+(BK41/BF41-1)</f>
        <v>-9.2069911006956717E-3</v>
      </c>
      <c r="BN41" s="539"/>
      <c r="BO41" s="533"/>
      <c r="BP41" s="534"/>
      <c r="BQ41" s="384"/>
      <c r="BR41" s="394"/>
    </row>
    <row r="42" spans="1:70" x14ac:dyDescent="0.2">
      <c r="A42" s="3"/>
      <c r="B42" s="651"/>
      <c r="C42" s="18"/>
      <c r="D42" s="23" t="s">
        <v>21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8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11417.085000989999</v>
      </c>
      <c r="BG42" s="508">
        <v>11417.085000989999</v>
      </c>
      <c r="BH42" s="631">
        <v>11417.085000989999</v>
      </c>
      <c r="BI42" s="631">
        <v>11417.085000989999</v>
      </c>
      <c r="BJ42" s="631">
        <v>11417.085000989999</v>
      </c>
      <c r="BK42" s="532">
        <v>11311.968000989998</v>
      </c>
      <c r="BL42" s="422">
        <f>+BK42-BF42</f>
        <v>-105.11700000000019</v>
      </c>
      <c r="BM42" s="559">
        <f>+(BK42/BF42-1)</f>
        <v>-9.2069911006955607E-3</v>
      </c>
      <c r="BN42" s="539"/>
      <c r="BO42" s="533"/>
      <c r="BP42" s="534"/>
      <c r="BQ42" s="384"/>
      <c r="BR42" s="394"/>
    </row>
    <row r="43" spans="1:70" ht="12.75" customHeight="1" x14ac:dyDescent="0.2">
      <c r="A43" s="3"/>
      <c r="B43" s="651"/>
      <c r="C43" s="18"/>
      <c r="D43" s="23" t="s">
        <v>126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8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508">
        <v>151.14200098999984</v>
      </c>
      <c r="BH43" s="631">
        <v>151.14200098999984</v>
      </c>
      <c r="BI43" s="631">
        <v>151.14200098999984</v>
      </c>
      <c r="BJ43" s="631">
        <v>151.14200098999984</v>
      </c>
      <c r="BK43" s="532">
        <v>152.02500098999982</v>
      </c>
      <c r="BL43" s="422">
        <f>+BK43-BF43</f>
        <v>0.88299999999998136</v>
      </c>
      <c r="BM43" s="559">
        <f>+(BK43/BF43-1)</f>
        <v>5.8421881026862188E-3</v>
      </c>
      <c r="BN43" s="539"/>
      <c r="BO43" s="533"/>
      <c r="BP43" s="534"/>
      <c r="BQ43" s="384"/>
      <c r="BR43" s="394"/>
    </row>
    <row r="44" spans="1:70" x14ac:dyDescent="0.2">
      <c r="A44" s="3"/>
      <c r="B44" s="651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8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518">
        <v>-1.50712775592865E-14</v>
      </c>
      <c r="BH44" s="632">
        <v>-1.50712775592865E-14</v>
      </c>
      <c r="BI44" s="632">
        <v>-1.50712775592865E-14</v>
      </c>
      <c r="BJ44" s="632">
        <v>-1.50712775592865E-14</v>
      </c>
      <c r="BK44" s="608">
        <v>-1.50712775592865E-14</v>
      </c>
      <c r="BL44" s="422" t="s">
        <v>3</v>
      </c>
      <c r="BM44" s="559" t="s">
        <v>3</v>
      </c>
      <c r="BN44" s="539"/>
      <c r="BO44" s="533"/>
      <c r="BP44" s="534"/>
      <c r="BQ44" s="384"/>
    </row>
    <row r="45" spans="1:70" x14ac:dyDescent="0.2">
      <c r="A45" s="3"/>
      <c r="B45" s="651"/>
      <c r="C45" s="18"/>
      <c r="D45" s="23" t="s">
        <v>41</v>
      </c>
      <c r="E45" s="162">
        <f t="shared" ref="E45:K45" si="13">+E46+E49</f>
        <v>3.5868005738880919</v>
      </c>
      <c r="F45" s="162">
        <f t="shared" si="13"/>
        <v>0</v>
      </c>
      <c r="G45" s="162">
        <f t="shared" si="13"/>
        <v>4.3294978479196553</v>
      </c>
      <c r="H45" s="162">
        <f t="shared" si="13"/>
        <v>0</v>
      </c>
      <c r="I45" s="162">
        <f t="shared" si="13"/>
        <v>0</v>
      </c>
      <c r="J45" s="162">
        <f t="shared" si="13"/>
        <v>5.7388809182209476E-2</v>
      </c>
      <c r="K45" s="162">
        <f t="shared" si="13"/>
        <v>0</v>
      </c>
      <c r="L45" s="162">
        <f>+L46+L49</f>
        <v>0</v>
      </c>
      <c r="M45" s="161">
        <f>+M46+M49</f>
        <v>0.03</v>
      </c>
      <c r="N45" s="162">
        <f>+N46+N49</f>
        <v>0.02</v>
      </c>
      <c r="O45" s="162">
        <f>+O46+O49</f>
        <v>0.02</v>
      </c>
      <c r="P45" s="236">
        <v>0.02</v>
      </c>
      <c r="Q45" s="162">
        <v>0.02</v>
      </c>
      <c r="R45" s="162">
        <f t="shared" ref="R45:Y45" si="14">+R46+R49</f>
        <v>0</v>
      </c>
      <c r="S45" s="260">
        <f t="shared" si="14"/>
        <v>0</v>
      </c>
      <c r="T45" s="260">
        <f t="shared" si="14"/>
        <v>0</v>
      </c>
      <c r="U45" s="260">
        <f t="shared" si="14"/>
        <v>0</v>
      </c>
      <c r="V45" s="260">
        <f t="shared" si="14"/>
        <v>0</v>
      </c>
      <c r="W45" s="260">
        <f t="shared" si="14"/>
        <v>0</v>
      </c>
      <c r="X45" s="260">
        <f t="shared" si="14"/>
        <v>0</v>
      </c>
      <c r="Y45" s="260">
        <f t="shared" si="14"/>
        <v>0</v>
      </c>
      <c r="Z45" s="260">
        <v>0</v>
      </c>
      <c r="AA45" s="260">
        <f>+AA46+AA49</f>
        <v>0</v>
      </c>
      <c r="AB45" s="260">
        <f>+AB46+AB49</f>
        <v>9.5504655172413792E-3</v>
      </c>
      <c r="AC45" s="260">
        <f>+AC46+AC49</f>
        <v>15.950432276657061</v>
      </c>
      <c r="AD45" s="260">
        <v>0</v>
      </c>
      <c r="AE45" s="260">
        <v>0</v>
      </c>
      <c r="AF45" s="260">
        <f>+AF46+AF49</f>
        <v>0</v>
      </c>
      <c r="AG45" s="260">
        <f>+AG46+AG49</f>
        <v>3.6269956458635702</v>
      </c>
      <c r="AH45" s="260">
        <f>+AH46+AH49</f>
        <v>18.143686502177069</v>
      </c>
      <c r="AI45" s="260">
        <f>+AI46+AI49</f>
        <v>0</v>
      </c>
      <c r="AJ45" s="260">
        <f t="shared" ref="AJ45:AK45" si="15">+AJ46+AJ49</f>
        <v>7.2765647743813684</v>
      </c>
      <c r="AK45" s="260">
        <f t="shared" si="15"/>
        <v>0</v>
      </c>
      <c r="AL45" s="260">
        <f>+AL46+AL49</f>
        <v>0</v>
      </c>
      <c r="AM45" s="260">
        <v>0</v>
      </c>
      <c r="AN45" s="260">
        <v>0</v>
      </c>
      <c r="AO45" s="260">
        <f t="shared" ref="AO45" si="16">+AO46+AO49</f>
        <v>0</v>
      </c>
      <c r="AP45" s="260">
        <v>0</v>
      </c>
      <c r="AQ45" s="437">
        <f t="shared" ref="AQ45" si="17">+AQ46+AQ49</f>
        <v>0</v>
      </c>
      <c r="AR45" s="437">
        <f t="shared" ref="AR45" si="18">+AR46+AR49</f>
        <v>0</v>
      </c>
      <c r="AS45" s="437">
        <f t="shared" ref="AS45:AU45" si="19">+AS46+AS49</f>
        <v>0</v>
      </c>
      <c r="AT45" s="260">
        <f t="shared" si="19"/>
        <v>0.40466472303207002</v>
      </c>
      <c r="AU45" s="437">
        <f t="shared" si="19"/>
        <v>1.2771137026239066E-3</v>
      </c>
      <c r="AV45" s="497">
        <f t="shared" ref="AV45:BK45" si="20">+AV46+AV49</f>
        <v>1.2771137026239066E-3</v>
      </c>
      <c r="AW45" s="260">
        <f t="shared" ref="AW45:AY45" si="21">+AW46+AW49</f>
        <v>0.15</v>
      </c>
      <c r="AX45" s="260">
        <f t="shared" si="21"/>
        <v>0</v>
      </c>
      <c r="AY45" s="260">
        <f t="shared" si="21"/>
        <v>0</v>
      </c>
      <c r="AZ45" s="260">
        <f t="shared" ref="AZ45" si="22">+AZ46+AZ49</f>
        <v>0</v>
      </c>
      <c r="BA45" s="260">
        <f>+BA46+BA49</f>
        <v>0.5</v>
      </c>
      <c r="BB45" s="260">
        <f t="shared" ref="BB45:BF45" si="23">+BB46+BB49</f>
        <v>0.9</v>
      </c>
      <c r="BC45" s="260">
        <f t="shared" si="23"/>
        <v>0.9</v>
      </c>
      <c r="BD45" s="260">
        <f t="shared" si="23"/>
        <v>1.1000000000000001</v>
      </c>
      <c r="BE45" s="260">
        <f t="shared" si="23"/>
        <v>0.35</v>
      </c>
      <c r="BF45" s="260">
        <f t="shared" si="23"/>
        <v>0.2</v>
      </c>
      <c r="BG45" s="589">
        <f>+BG46+BG49</f>
        <v>0.2</v>
      </c>
      <c r="BH45" s="498">
        <f t="shared" si="20"/>
        <v>0.2</v>
      </c>
      <c r="BI45" s="498">
        <f t="shared" si="20"/>
        <v>0.05</v>
      </c>
      <c r="BJ45" s="498">
        <f t="shared" si="20"/>
        <v>0.05</v>
      </c>
      <c r="BK45" s="590">
        <f t="shared" si="20"/>
        <v>0.05</v>
      </c>
      <c r="BL45" s="422" t="s">
        <v>131</v>
      </c>
      <c r="BM45" s="559" t="s">
        <v>3</v>
      </c>
      <c r="BN45" s="539"/>
      <c r="BO45" s="533"/>
      <c r="BP45" s="534"/>
      <c r="BQ45" s="384"/>
    </row>
    <row r="46" spans="1:70" x14ac:dyDescent="0.2">
      <c r="A46" s="3"/>
      <c r="B46" s="651"/>
      <c r="C46" s="18"/>
      <c r="D46" s="23" t="s">
        <v>27</v>
      </c>
      <c r="E46" s="162">
        <f t="shared" ref="E46:Y46" si="24">+E47/E$83+E48</f>
        <v>0</v>
      </c>
      <c r="F46" s="162">
        <f t="shared" si="24"/>
        <v>0</v>
      </c>
      <c r="G46" s="162">
        <f t="shared" si="24"/>
        <v>0.78</v>
      </c>
      <c r="H46" s="162">
        <f t="shared" si="24"/>
        <v>0</v>
      </c>
      <c r="I46" s="162">
        <f t="shared" si="24"/>
        <v>0</v>
      </c>
      <c r="J46" s="162">
        <f t="shared" si="24"/>
        <v>5.7388809182209476E-2</v>
      </c>
      <c r="K46" s="162">
        <f t="shared" si="24"/>
        <v>0</v>
      </c>
      <c r="L46" s="162">
        <f t="shared" si="24"/>
        <v>0</v>
      </c>
      <c r="M46" s="161">
        <f t="shared" si="24"/>
        <v>0.03</v>
      </c>
      <c r="N46" s="162">
        <f t="shared" si="24"/>
        <v>0.02</v>
      </c>
      <c r="O46" s="162">
        <f t="shared" si="24"/>
        <v>0.02</v>
      </c>
      <c r="P46" s="236">
        <f t="shared" si="24"/>
        <v>0</v>
      </c>
      <c r="Q46" s="162">
        <f t="shared" si="24"/>
        <v>0</v>
      </c>
      <c r="R46" s="162">
        <f t="shared" si="24"/>
        <v>0</v>
      </c>
      <c r="S46" s="260">
        <f t="shared" si="24"/>
        <v>0</v>
      </c>
      <c r="T46" s="260">
        <f t="shared" si="24"/>
        <v>0</v>
      </c>
      <c r="U46" s="260">
        <f t="shared" si="24"/>
        <v>0</v>
      </c>
      <c r="V46" s="260">
        <f t="shared" si="24"/>
        <v>0</v>
      </c>
      <c r="W46" s="260">
        <f t="shared" si="24"/>
        <v>0</v>
      </c>
      <c r="X46" s="260">
        <f t="shared" si="24"/>
        <v>0</v>
      </c>
      <c r="Y46" s="260">
        <f t="shared" si="24"/>
        <v>0</v>
      </c>
      <c r="Z46" s="260">
        <f t="shared" ref="Z46:AI46" si="25">+Z47/Z$83+Z48</f>
        <v>0</v>
      </c>
      <c r="AA46" s="260">
        <f t="shared" si="25"/>
        <v>0</v>
      </c>
      <c r="AB46" s="260">
        <f t="shared" si="25"/>
        <v>9.5504655172413792E-3</v>
      </c>
      <c r="AC46" s="260">
        <f t="shared" si="25"/>
        <v>15.950432276657061</v>
      </c>
      <c r="AD46" s="260">
        <f t="shared" si="25"/>
        <v>0</v>
      </c>
      <c r="AE46" s="260">
        <f t="shared" si="25"/>
        <v>0</v>
      </c>
      <c r="AF46" s="260">
        <f t="shared" si="25"/>
        <v>0</v>
      </c>
      <c r="AG46" s="260">
        <f t="shared" si="25"/>
        <v>0</v>
      </c>
      <c r="AH46" s="260">
        <f t="shared" si="25"/>
        <v>4.3541364296081275E-3</v>
      </c>
      <c r="AI46" s="260">
        <f t="shared" si="25"/>
        <v>0</v>
      </c>
      <c r="AJ46" s="260">
        <f t="shared" ref="AJ46:AK46" si="26">+AJ47/AJ$83+AJ48</f>
        <v>7.2765647743813684</v>
      </c>
      <c r="AK46" s="260">
        <f t="shared" si="26"/>
        <v>0</v>
      </c>
      <c r="AL46" s="260">
        <f>+AL47/AL$83+AL48</f>
        <v>0</v>
      </c>
      <c r="AM46" s="260">
        <v>0</v>
      </c>
      <c r="AN46" s="260">
        <v>0</v>
      </c>
      <c r="AO46" s="260">
        <f t="shared" ref="AO46" si="27">+AO47/AO$83+AO48</f>
        <v>0</v>
      </c>
      <c r="AP46" s="260">
        <v>0</v>
      </c>
      <c r="AQ46" s="260">
        <v>0</v>
      </c>
      <c r="AR46" s="260">
        <f t="shared" ref="AR46" si="28">+AR47/AR$83+AR48</f>
        <v>0</v>
      </c>
      <c r="AS46" s="260">
        <f t="shared" ref="AS46:AV46" si="29">+AS47/AS$83+AS48</f>
        <v>0</v>
      </c>
      <c r="AT46" s="260">
        <f t="shared" si="29"/>
        <v>0.40466472303207002</v>
      </c>
      <c r="AU46" s="260">
        <f t="shared" si="29"/>
        <v>1.2771137026239066E-3</v>
      </c>
      <c r="AV46" s="497">
        <f t="shared" si="29"/>
        <v>1.2771137026239066E-3</v>
      </c>
      <c r="AW46" s="260">
        <f>+AW47/AW$83+AW48</f>
        <v>0.15</v>
      </c>
      <c r="AX46" s="260">
        <f t="shared" ref="AX46:AY46" si="30">+AX47/AX$83+AX48</f>
        <v>0</v>
      </c>
      <c r="AY46" s="260">
        <f t="shared" si="30"/>
        <v>0</v>
      </c>
      <c r="AZ46" s="260">
        <f t="shared" ref="AZ46" si="31">+AZ47/AZ$83+AZ48</f>
        <v>0</v>
      </c>
      <c r="BA46" s="260">
        <f t="shared" ref="BA46:BG46" si="32">+BA47/BA$83+BA48</f>
        <v>0.5</v>
      </c>
      <c r="BB46" s="260">
        <f t="shared" si="32"/>
        <v>0.9</v>
      </c>
      <c r="BC46" s="260">
        <f t="shared" si="32"/>
        <v>0.9</v>
      </c>
      <c r="BD46" s="260">
        <f t="shared" si="32"/>
        <v>1.1000000000000001</v>
      </c>
      <c r="BE46" s="260">
        <f t="shared" si="32"/>
        <v>0.35</v>
      </c>
      <c r="BF46" s="260">
        <f>+BF47/BF$83+BF48</f>
        <v>0.2</v>
      </c>
      <c r="BG46" s="589">
        <f t="shared" si="32"/>
        <v>0.2</v>
      </c>
      <c r="BH46" s="498">
        <f t="shared" ref="BH46:BJ46" si="33">+BH47/BH$83+BH48</f>
        <v>0.2</v>
      </c>
      <c r="BI46" s="498">
        <f t="shared" si="33"/>
        <v>0.05</v>
      </c>
      <c r="BJ46" s="498">
        <f t="shared" si="33"/>
        <v>0.05</v>
      </c>
      <c r="BK46" s="590">
        <f>+BK47/BK$83+BK48</f>
        <v>0.05</v>
      </c>
      <c r="BL46" s="422" t="s">
        <v>3</v>
      </c>
      <c r="BM46" s="559" t="s">
        <v>3</v>
      </c>
      <c r="BN46" s="539"/>
      <c r="BO46" s="533"/>
      <c r="BP46" s="534"/>
      <c r="BQ46" s="384"/>
    </row>
    <row r="47" spans="1:70" ht="12.75" hidden="1" customHeight="1" x14ac:dyDescent="0.2">
      <c r="A47" s="3"/>
      <c r="B47" s="651"/>
      <c r="C47" s="18"/>
      <c r="D47" s="23" t="s">
        <v>46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9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598">
        <v>0</v>
      </c>
      <c r="BH47" s="496">
        <v>0</v>
      </c>
      <c r="BI47" s="496">
        <v>0</v>
      </c>
      <c r="BJ47" s="496">
        <v>0</v>
      </c>
      <c r="BK47" s="618">
        <v>0</v>
      </c>
      <c r="BL47" s="576" t="s">
        <v>3</v>
      </c>
      <c r="BM47" s="559" t="s">
        <v>3</v>
      </c>
      <c r="BN47" s="539"/>
      <c r="BO47" s="533"/>
      <c r="BP47" s="534"/>
      <c r="BQ47" s="384"/>
    </row>
    <row r="48" spans="1:70" ht="12.75" hidden="1" customHeight="1" x14ac:dyDescent="0.2">
      <c r="A48" s="3"/>
      <c r="B48" s="651"/>
      <c r="C48" s="18"/>
      <c r="D48" s="23" t="s">
        <v>47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9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496">
        <v>0.2</v>
      </c>
      <c r="BH48" s="496">
        <v>0.2</v>
      </c>
      <c r="BI48" s="496">
        <v>0.05</v>
      </c>
      <c r="BJ48" s="496">
        <v>0.05</v>
      </c>
      <c r="BK48" s="496">
        <v>0.05</v>
      </c>
      <c r="BL48" s="577" t="s">
        <v>3</v>
      </c>
      <c r="BM48" s="559" t="s">
        <v>3</v>
      </c>
      <c r="BN48" s="539"/>
      <c r="BO48" s="533"/>
      <c r="BP48" s="534"/>
      <c r="BQ48" s="384"/>
    </row>
    <row r="49" spans="1:70" x14ac:dyDescent="0.2">
      <c r="A49" s="3"/>
      <c r="B49" s="651"/>
      <c r="C49" s="18"/>
      <c r="D49" s="23" t="s">
        <v>45</v>
      </c>
      <c r="E49" s="162">
        <f t="shared" ref="E49:Y49" si="34">+E50/E$83+E51</f>
        <v>3.5868005738880919</v>
      </c>
      <c r="F49" s="162">
        <f t="shared" si="34"/>
        <v>0</v>
      </c>
      <c r="G49" s="162">
        <f t="shared" si="34"/>
        <v>3.5494978479196555</v>
      </c>
      <c r="H49" s="162">
        <f t="shared" si="34"/>
        <v>0</v>
      </c>
      <c r="I49" s="162">
        <f t="shared" si="34"/>
        <v>0</v>
      </c>
      <c r="J49" s="162">
        <f t="shared" si="34"/>
        <v>0</v>
      </c>
      <c r="K49" s="162">
        <f t="shared" si="34"/>
        <v>0</v>
      </c>
      <c r="L49" s="162">
        <f t="shared" si="34"/>
        <v>0</v>
      </c>
      <c r="M49" s="161">
        <f t="shared" si="34"/>
        <v>0</v>
      </c>
      <c r="N49" s="162">
        <f t="shared" si="34"/>
        <v>0</v>
      </c>
      <c r="O49" s="162">
        <f t="shared" si="34"/>
        <v>0</v>
      </c>
      <c r="P49" s="236">
        <f t="shared" si="34"/>
        <v>0</v>
      </c>
      <c r="Q49" s="162">
        <f t="shared" si="34"/>
        <v>0</v>
      </c>
      <c r="R49" s="162">
        <f t="shared" si="34"/>
        <v>0</v>
      </c>
      <c r="S49" s="260">
        <f t="shared" si="34"/>
        <v>0</v>
      </c>
      <c r="T49" s="260">
        <f t="shared" si="34"/>
        <v>0</v>
      </c>
      <c r="U49" s="260">
        <f t="shared" si="34"/>
        <v>0</v>
      </c>
      <c r="V49" s="260">
        <f t="shared" si="34"/>
        <v>0</v>
      </c>
      <c r="W49" s="260">
        <f t="shared" si="34"/>
        <v>0</v>
      </c>
      <c r="X49" s="260">
        <f t="shared" si="34"/>
        <v>0</v>
      </c>
      <c r="Y49" s="260">
        <f t="shared" si="34"/>
        <v>0</v>
      </c>
      <c r="Z49" s="260">
        <f t="shared" ref="Z49:AF49" si="35">+Z50/Z$83+Z51</f>
        <v>0</v>
      </c>
      <c r="AA49" s="260">
        <f t="shared" si="35"/>
        <v>0</v>
      </c>
      <c r="AB49" s="260">
        <f t="shared" si="35"/>
        <v>0</v>
      </c>
      <c r="AC49" s="260">
        <f t="shared" si="35"/>
        <v>0</v>
      </c>
      <c r="AD49" s="260">
        <f t="shared" si="35"/>
        <v>0</v>
      </c>
      <c r="AE49" s="260">
        <f t="shared" si="35"/>
        <v>0</v>
      </c>
      <c r="AF49" s="260">
        <f t="shared" si="35"/>
        <v>0</v>
      </c>
      <c r="AG49" s="260">
        <f>+AG50/AG$83+AG51</f>
        <v>3.6269956458635702</v>
      </c>
      <c r="AH49" s="260">
        <f>+AH50/AH$83+AH51</f>
        <v>18.13933236574746</v>
      </c>
      <c r="AI49" s="260">
        <f>+AI50/AI$83+AI51</f>
        <v>0</v>
      </c>
      <c r="AJ49" s="260">
        <v>0</v>
      </c>
      <c r="AK49" s="260">
        <v>0</v>
      </c>
      <c r="AL49" s="260">
        <f>+AL50/AL$83+AL51</f>
        <v>0</v>
      </c>
      <c r="AM49" s="260">
        <v>0</v>
      </c>
      <c r="AN49" s="260">
        <v>0</v>
      </c>
      <c r="AO49" s="260">
        <f>+AO50/AO$83+AO51</f>
        <v>0</v>
      </c>
      <c r="AP49" s="260">
        <v>0</v>
      </c>
      <c r="AQ49" s="260">
        <v>0</v>
      </c>
      <c r="AR49" s="260">
        <f>+AR50/AR$83+AR51</f>
        <v>0</v>
      </c>
      <c r="AS49" s="260">
        <f>+AS50/AS$83+AS51</f>
        <v>0</v>
      </c>
      <c r="AT49" s="260">
        <v>0</v>
      </c>
      <c r="AU49" s="260">
        <v>0</v>
      </c>
      <c r="AV49" s="497">
        <v>0</v>
      </c>
      <c r="AW49" s="260">
        <v>0</v>
      </c>
      <c r="AX49" s="260">
        <v>0</v>
      </c>
      <c r="AY49" s="260">
        <f t="shared" ref="AY49:AZ49" si="36">+AY50/AY$83+AY51</f>
        <v>0</v>
      </c>
      <c r="AZ49" s="260">
        <f t="shared" si="36"/>
        <v>0</v>
      </c>
      <c r="BA49" s="260">
        <f>+BA50/BA$83+BA51</f>
        <v>0</v>
      </c>
      <c r="BB49" s="260">
        <f t="shared" ref="BB49:BF49" si="37">+BB50/BB$83+BB51</f>
        <v>0</v>
      </c>
      <c r="BC49" s="260">
        <f t="shared" si="37"/>
        <v>0</v>
      </c>
      <c r="BD49" s="260">
        <f t="shared" si="37"/>
        <v>0</v>
      </c>
      <c r="BE49" s="260">
        <f t="shared" si="37"/>
        <v>0</v>
      </c>
      <c r="BF49" s="260">
        <f t="shared" si="37"/>
        <v>0</v>
      </c>
      <c r="BG49" s="589">
        <f>+BG50/BG$83+BG51</f>
        <v>0</v>
      </c>
      <c r="BH49" s="498">
        <f t="shared" ref="BH49:BK49" si="38">+BH50/BH$83+BH51</f>
        <v>0</v>
      </c>
      <c r="BI49" s="498">
        <f t="shared" si="38"/>
        <v>0</v>
      </c>
      <c r="BJ49" s="498">
        <f t="shared" si="38"/>
        <v>0</v>
      </c>
      <c r="BK49" s="590">
        <f t="shared" si="38"/>
        <v>0</v>
      </c>
      <c r="BL49" s="422" t="s">
        <v>3</v>
      </c>
      <c r="BM49" s="559" t="s">
        <v>3</v>
      </c>
      <c r="BN49" s="539"/>
      <c r="BO49" s="533"/>
      <c r="BP49" s="534"/>
      <c r="BQ49" s="384"/>
    </row>
    <row r="50" spans="1:70" ht="12.75" hidden="1" customHeight="1" x14ac:dyDescent="0.2">
      <c r="A50" s="3"/>
      <c r="B50" s="651"/>
      <c r="C50" s="18"/>
      <c r="D50" s="23" t="s">
        <v>22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7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589">
        <v>0</v>
      </c>
      <c r="BH50" s="498">
        <v>0</v>
      </c>
      <c r="BI50" s="498">
        <v>0</v>
      </c>
      <c r="BJ50" s="498">
        <v>0</v>
      </c>
      <c r="BK50" s="590">
        <v>0</v>
      </c>
      <c r="BL50" s="577" t="s">
        <v>3</v>
      </c>
      <c r="BM50" s="559" t="s">
        <v>3</v>
      </c>
      <c r="BN50" s="539"/>
      <c r="BO50" s="533"/>
      <c r="BP50" s="534"/>
      <c r="BQ50" s="384"/>
    </row>
    <row r="51" spans="1:70" ht="12.75" hidden="1" customHeight="1" x14ac:dyDescent="0.2">
      <c r="A51" s="3"/>
      <c r="B51" s="651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7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589">
        <v>0</v>
      </c>
      <c r="BH51" s="498">
        <v>0</v>
      </c>
      <c r="BI51" s="498">
        <v>0</v>
      </c>
      <c r="BJ51" s="498">
        <v>0</v>
      </c>
      <c r="BK51" s="590">
        <v>0</v>
      </c>
      <c r="BL51" s="577" t="s">
        <v>3</v>
      </c>
      <c r="BM51" s="559" t="s">
        <v>3</v>
      </c>
      <c r="BN51" s="539"/>
      <c r="BO51" s="533"/>
      <c r="BP51" s="534"/>
      <c r="BQ51" s="384"/>
    </row>
    <row r="52" spans="1:70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20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520"/>
      <c r="BH52" s="250"/>
      <c r="BI52" s="250"/>
      <c r="BJ52" s="250"/>
      <c r="BK52" s="549"/>
      <c r="BL52" s="425"/>
      <c r="BM52" s="563"/>
      <c r="BN52" s="539"/>
      <c r="BO52" s="533"/>
      <c r="BP52" s="534"/>
      <c r="BQ52" s="384"/>
    </row>
    <row r="53" spans="1:70" ht="12.75" customHeight="1" x14ac:dyDescent="0.2">
      <c r="A53" s="3"/>
      <c r="B53" s="650" t="s">
        <v>3</v>
      </c>
      <c r="C53" s="19"/>
      <c r="D53" s="23" t="s">
        <v>196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8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13448.654887748538</v>
      </c>
      <c r="BG53" s="541">
        <v>13543.705865378277</v>
      </c>
      <c r="BH53" s="495">
        <v>13616.828980077982</v>
      </c>
      <c r="BI53" s="495">
        <v>13602.988223150871</v>
      </c>
      <c r="BJ53" s="495">
        <v>13693.877297203348</v>
      </c>
      <c r="BK53" s="495">
        <v>13844.490282083816</v>
      </c>
      <c r="BL53" s="422">
        <f>+BK53-BF53</f>
        <v>395.83539433527767</v>
      </c>
      <c r="BM53" s="559">
        <f>+(BK53/BF53-1)</f>
        <v>2.9433084396854881E-2</v>
      </c>
      <c r="BN53" s="539"/>
      <c r="BO53" s="533"/>
      <c r="BP53" s="534"/>
      <c r="BQ53" s="384"/>
      <c r="BR53" s="394"/>
    </row>
    <row r="54" spans="1:70" ht="12.75" customHeight="1" x14ac:dyDescent="0.2">
      <c r="A54" s="3"/>
      <c r="B54" s="650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8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11094.761874629005</v>
      </c>
      <c r="BG54" s="541">
        <v>11205.064020706264</v>
      </c>
      <c r="BH54" s="495">
        <v>11279.573510716467</v>
      </c>
      <c r="BI54" s="495">
        <v>11270.605705542999</v>
      </c>
      <c r="BJ54" s="495">
        <v>11362.517462143582</v>
      </c>
      <c r="BK54" s="495">
        <v>11508.078228818509</v>
      </c>
      <c r="BL54" s="422">
        <f>+BK54-BF54</f>
        <v>413.31635418950464</v>
      </c>
      <c r="BM54" s="559">
        <f>+(BK54/BF54-1)</f>
        <v>3.7253287529735779E-2</v>
      </c>
      <c r="BN54" s="539"/>
      <c r="BO54" s="533"/>
      <c r="BP54" s="534"/>
      <c r="BQ54" s="384"/>
      <c r="BR54" s="394"/>
    </row>
    <row r="55" spans="1:70" ht="12.75" customHeight="1" x14ac:dyDescent="0.2">
      <c r="A55" s="3"/>
      <c r="B55" s="650"/>
      <c r="C55" s="20"/>
      <c r="D55" s="23" t="s">
        <v>63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21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0.72140537120222459</v>
      </c>
      <c r="BG55" s="637">
        <v>0.72350906667950887</v>
      </c>
      <c r="BH55" s="638">
        <v>0.7255196082272638</v>
      </c>
      <c r="BI55" s="638">
        <v>0.72295995386696077</v>
      </c>
      <c r="BJ55" s="638">
        <v>0.72330224758314621</v>
      </c>
      <c r="BK55" s="638">
        <v>0.72522672358776241</v>
      </c>
      <c r="BL55" s="422" t="s">
        <v>3</v>
      </c>
      <c r="BM55" s="564" t="s">
        <v>3</v>
      </c>
      <c r="BN55" s="539"/>
      <c r="BO55" s="533"/>
      <c r="BP55" s="534"/>
      <c r="BQ55" s="384"/>
      <c r="BR55" s="394"/>
    </row>
    <row r="56" spans="1:70" x14ac:dyDescent="0.2">
      <c r="A56" s="3"/>
      <c r="B56" s="650"/>
      <c r="C56" s="18"/>
      <c r="D56" s="23" t="s">
        <v>80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8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2993.9526465108847</v>
      </c>
      <c r="BG56" s="541">
        <v>3067.6516342018472</v>
      </c>
      <c r="BH56" s="495">
        <v>3120.923982987561</v>
      </c>
      <c r="BI56" s="495">
        <v>3114.7599389554912</v>
      </c>
      <c r="BJ56" s="495">
        <v>3134.5337588447042</v>
      </c>
      <c r="BK56" s="495">
        <v>3170.8022262863951</v>
      </c>
      <c r="BL56" s="422">
        <f>+BK56-BF56</f>
        <v>176.84957977551039</v>
      </c>
      <c r="BM56" s="559">
        <f>+(BK56/BF56-1)</f>
        <v>5.9068930158801436E-2</v>
      </c>
      <c r="BN56" s="539"/>
      <c r="BO56" s="533"/>
      <c r="BP56" s="534"/>
      <c r="BQ56" s="384"/>
      <c r="BR56" s="394"/>
    </row>
    <row r="57" spans="1:70" x14ac:dyDescent="0.2">
      <c r="A57" s="3"/>
      <c r="B57" s="650"/>
      <c r="C57" s="18"/>
      <c r="D57" s="23" t="s">
        <v>63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21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0.61303457680358497</v>
      </c>
      <c r="BG57" s="637">
        <v>0.61902409933022318</v>
      </c>
      <c r="BH57" s="638">
        <v>0.62833027674011876</v>
      </c>
      <c r="BI57" s="638">
        <v>0.62136198749150995</v>
      </c>
      <c r="BJ57" s="638">
        <v>0.61802311316840142</v>
      </c>
      <c r="BK57" s="638">
        <v>0.6198075811235968</v>
      </c>
      <c r="BL57" s="422" t="s">
        <v>3</v>
      </c>
      <c r="BM57" s="559" t="s">
        <v>3</v>
      </c>
      <c r="BN57" s="539"/>
      <c r="BO57" s="533"/>
      <c r="BP57" s="534"/>
      <c r="BQ57" s="384"/>
      <c r="BR57" s="394"/>
    </row>
    <row r="58" spans="1:70" x14ac:dyDescent="0.2">
      <c r="A58" s="3"/>
      <c r="B58" s="650"/>
      <c r="C58" s="18"/>
      <c r="D58" s="23" t="s">
        <v>81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8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3623.4820311400426</v>
      </c>
      <c r="BG58" s="541">
        <v>3657.7816044782362</v>
      </c>
      <c r="BH58" s="495">
        <v>3683.4401579884398</v>
      </c>
      <c r="BI58" s="495">
        <v>3682.1777145292567</v>
      </c>
      <c r="BJ58" s="495">
        <v>3742.8653029403349</v>
      </c>
      <c r="BK58" s="495">
        <v>3859.9430860569532</v>
      </c>
      <c r="BL58" s="422">
        <f>+BK58-BF58</f>
        <v>236.4610549169106</v>
      </c>
      <c r="BM58" s="559">
        <f>+(BK58/BF58-1)</f>
        <v>6.5257962612971454E-2</v>
      </c>
      <c r="BN58" s="539"/>
      <c r="BO58" s="533"/>
      <c r="BP58" s="534"/>
      <c r="BQ58" s="384"/>
      <c r="BR58" s="394"/>
    </row>
    <row r="59" spans="1:70" x14ac:dyDescent="0.2">
      <c r="A59" s="3"/>
      <c r="B59" s="650"/>
      <c r="C59" s="18"/>
      <c r="D59" s="23" t="s">
        <v>63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21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0.66730201857348459</v>
      </c>
      <c r="BG59" s="637">
        <v>0.66913967882739278</v>
      </c>
      <c r="BH59" s="638">
        <v>0.66931283459972279</v>
      </c>
      <c r="BI59" s="638">
        <v>0.66599819346226463</v>
      </c>
      <c r="BJ59" s="638">
        <v>0.67278867375496476</v>
      </c>
      <c r="BK59" s="638">
        <v>0.6769662855855817</v>
      </c>
      <c r="BL59" s="422" t="s">
        <v>3</v>
      </c>
      <c r="BM59" s="559" t="s">
        <v>3</v>
      </c>
      <c r="BN59" s="539"/>
      <c r="BO59" s="533"/>
      <c r="BP59" s="534"/>
      <c r="BQ59" s="384"/>
      <c r="BR59" s="394"/>
    </row>
    <row r="60" spans="1:70" x14ac:dyDescent="0.2">
      <c r="A60" s="3"/>
      <c r="B60" s="650"/>
      <c r="C60" s="18"/>
      <c r="D60" s="23" t="s">
        <v>82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8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4140.1581207711042</v>
      </c>
      <c r="BG60" s="541">
        <v>4140.9775852652738</v>
      </c>
      <c r="BH60" s="495">
        <v>4137.3885358162952</v>
      </c>
      <c r="BI60" s="495">
        <v>4135.9190375713961</v>
      </c>
      <c r="BJ60" s="495">
        <v>4142.4498527375763</v>
      </c>
      <c r="BK60" s="495">
        <v>4142.1277538483646</v>
      </c>
      <c r="BL60" s="422">
        <f>+BK60-BF60</f>
        <v>1.9696330772603687</v>
      </c>
      <c r="BM60" s="559">
        <f>+(BK60/BF60-1)</f>
        <v>4.7573861186100963E-4</v>
      </c>
      <c r="BN60" s="539"/>
      <c r="BO60" s="533"/>
      <c r="BP60" s="534"/>
      <c r="BQ60" s="384"/>
      <c r="BR60" s="394"/>
    </row>
    <row r="61" spans="1:70" x14ac:dyDescent="0.2">
      <c r="A61" s="3"/>
      <c r="B61" s="650"/>
      <c r="C61" s="18"/>
      <c r="D61" s="23" t="s">
        <v>63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21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0.83772280878315464</v>
      </c>
      <c r="BG61" s="637">
        <v>0.83877061944691422</v>
      </c>
      <c r="BH61" s="638">
        <v>0.83949165020422956</v>
      </c>
      <c r="BI61" s="638">
        <v>0.83985214940832109</v>
      </c>
      <c r="BJ61" s="638">
        <v>0.84010874872942565</v>
      </c>
      <c r="BK61" s="638">
        <v>0.8402461204273215</v>
      </c>
      <c r="BL61" s="422" t="s">
        <v>3</v>
      </c>
      <c r="BM61" s="559" t="s">
        <v>3</v>
      </c>
      <c r="BN61" s="539"/>
      <c r="BO61" s="533"/>
      <c r="BP61" s="534"/>
      <c r="BQ61" s="384"/>
      <c r="BR61" s="394"/>
    </row>
    <row r="62" spans="1:70" x14ac:dyDescent="0.2">
      <c r="A62" s="3"/>
      <c r="B62" s="650"/>
      <c r="C62" s="18"/>
      <c r="D62" s="23" t="s">
        <v>83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8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337.16907620697134</v>
      </c>
      <c r="BG62" s="639">
        <v>338.65319676090735</v>
      </c>
      <c r="BH62" s="640">
        <v>337.82083392417263</v>
      </c>
      <c r="BI62" s="640">
        <v>337.74901448685483</v>
      </c>
      <c r="BJ62" s="640">
        <v>342.66854762096551</v>
      </c>
      <c r="BK62" s="640">
        <v>335.20516262679649</v>
      </c>
      <c r="BL62" s="422">
        <f>+BK62-BF62</f>
        <v>-1.9639135801748466</v>
      </c>
      <c r="BM62" s="559">
        <f>+(BK62/BF62-1)</f>
        <v>-5.8247144200416212E-3</v>
      </c>
      <c r="BN62" s="539"/>
      <c r="BO62" s="533"/>
      <c r="BP62" s="534"/>
      <c r="BQ62" s="384"/>
      <c r="BR62" s="394"/>
    </row>
    <row r="63" spans="1:70" x14ac:dyDescent="0.2">
      <c r="A63" s="3"/>
      <c r="B63" s="650"/>
      <c r="C63" s="18"/>
      <c r="D63" s="23" t="s">
        <v>63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21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0.72504719713146804</v>
      </c>
      <c r="BG63" s="637">
        <v>0.72972908559576533</v>
      </c>
      <c r="BH63" s="638">
        <v>0.72546725440805893</v>
      </c>
      <c r="BI63" s="638">
        <v>0.72671754346799611</v>
      </c>
      <c r="BJ63" s="638">
        <v>0.70868958224784961</v>
      </c>
      <c r="BK63" s="638">
        <v>0.72435172518505164</v>
      </c>
      <c r="BL63" s="422" t="s">
        <v>3</v>
      </c>
      <c r="BM63" s="559" t="s">
        <v>3</v>
      </c>
      <c r="BN63" s="539"/>
      <c r="BO63" s="533"/>
      <c r="BP63" s="534"/>
      <c r="BQ63" s="384"/>
      <c r="BR63" s="394"/>
    </row>
    <row r="64" spans="1:70" ht="12.75" customHeight="1" x14ac:dyDescent="0.2">
      <c r="A64" s="3"/>
      <c r="B64" s="650"/>
      <c r="C64" s="18"/>
      <c r="D64" s="23" t="s">
        <v>78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8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2353.8930131195334</v>
      </c>
      <c r="BG64" s="541">
        <v>2338.6418446720118</v>
      </c>
      <c r="BH64" s="495">
        <v>2337.2554693615157</v>
      </c>
      <c r="BI64" s="495">
        <v>2332.3825176078717</v>
      </c>
      <c r="BJ64" s="495">
        <v>2331.3598350597667</v>
      </c>
      <c r="BK64" s="495">
        <v>2336.4120532653064</v>
      </c>
      <c r="BL64" s="422">
        <f>+BK64-BF64</f>
        <v>-17.480959854226967</v>
      </c>
      <c r="BM64" s="559">
        <f>+(BK64/BF64-1)</f>
        <v>-7.4264037306691622E-3</v>
      </c>
      <c r="BN64" s="539"/>
      <c r="BO64" s="533"/>
      <c r="BP64" s="534"/>
      <c r="BQ64" s="384"/>
      <c r="BR64" s="394"/>
    </row>
    <row r="65" spans="1:70" ht="12.75" customHeight="1" x14ac:dyDescent="0.2">
      <c r="A65" s="3"/>
      <c r="B65" s="650"/>
      <c r="C65" s="18"/>
      <c r="D65" s="23" t="s">
        <v>63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21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0.73952717296924764</v>
      </c>
      <c r="BG65" s="637">
        <v>0.73827655570014039</v>
      </c>
      <c r="BH65" s="638">
        <v>0.73872290792617967</v>
      </c>
      <c r="BI65" s="638">
        <v>0.73999429171945563</v>
      </c>
      <c r="BJ65" s="638">
        <v>0.73968908419272139</v>
      </c>
      <c r="BK65" s="638">
        <v>0.73893363061340955</v>
      </c>
      <c r="BL65" s="422" t="s">
        <v>3</v>
      </c>
      <c r="BM65" s="559" t="s">
        <v>3</v>
      </c>
      <c r="BN65" s="539"/>
      <c r="BO65" s="533"/>
      <c r="BP65" s="534"/>
      <c r="BQ65" s="384"/>
      <c r="BR65" s="394"/>
    </row>
    <row r="66" spans="1:70" ht="3" customHeight="1" x14ac:dyDescent="0.2">
      <c r="A66" s="3"/>
      <c r="B66" s="650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22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522"/>
      <c r="BH66" s="380"/>
      <c r="BI66" s="380"/>
      <c r="BJ66" s="380"/>
      <c r="BK66" s="550"/>
      <c r="BL66" s="422"/>
      <c r="BM66" s="564"/>
      <c r="BN66" s="539"/>
      <c r="BO66" s="533"/>
      <c r="BP66" s="534"/>
      <c r="BQ66" s="384"/>
      <c r="BR66" s="394"/>
    </row>
    <row r="67" spans="1:70" ht="12.75" customHeight="1" x14ac:dyDescent="0.2">
      <c r="A67" s="3"/>
      <c r="B67" s="650"/>
      <c r="C67" s="18"/>
      <c r="D67" s="23" t="s">
        <v>197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8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541">
        <v>2061.579571106095</v>
      </c>
      <c r="BH67" s="495">
        <v>2078.2898419864564</v>
      </c>
      <c r="BI67" s="495">
        <v>2070.6839729119638</v>
      </c>
      <c r="BJ67" s="495">
        <v>2104.3633182844246</v>
      </c>
      <c r="BK67" s="495">
        <v>2196.0041760722347</v>
      </c>
      <c r="BL67" s="422">
        <f t="shared" ref="BL67:BL74" si="39">+BK67-BF67</f>
        <v>229.61659142212147</v>
      </c>
      <c r="BM67" s="559">
        <f t="shared" ref="BM67:BM74" si="40">+(BK67/BF67-1)</f>
        <v>0.11677076951387377</v>
      </c>
      <c r="BN67" s="539"/>
      <c r="BO67" s="533"/>
      <c r="BP67" s="534"/>
      <c r="BQ67" s="384"/>
      <c r="BR67" s="394"/>
    </row>
    <row r="68" spans="1:70" x14ac:dyDescent="0.2">
      <c r="A68" s="3"/>
      <c r="B68" s="650"/>
      <c r="C68" s="18"/>
      <c r="D68" s="23" t="s">
        <v>53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8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541">
        <v>560.37257336343112</v>
      </c>
      <c r="BH68" s="495">
        <v>576.10632054176074</v>
      </c>
      <c r="BI68" s="495">
        <v>570.02697516930027</v>
      </c>
      <c r="BJ68" s="495">
        <v>601.58081264108353</v>
      </c>
      <c r="BK68" s="495">
        <v>694.11681715575628</v>
      </c>
      <c r="BL68" s="422">
        <f t="shared" si="39"/>
        <v>228.04187358916482</v>
      </c>
      <c r="BM68" s="559">
        <f t="shared" si="40"/>
        <v>0.48928155597487688</v>
      </c>
      <c r="BN68" s="539"/>
      <c r="BO68" s="533"/>
      <c r="BP68" s="534"/>
      <c r="BQ68" s="384"/>
      <c r="BR68" s="394"/>
    </row>
    <row r="69" spans="1:70" x14ac:dyDescent="0.2">
      <c r="A69" s="3"/>
      <c r="B69" s="650"/>
      <c r="C69" s="18"/>
      <c r="D69" s="23" t="s">
        <v>54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8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541">
        <v>283.75011286681718</v>
      </c>
      <c r="BH69" s="495">
        <v>285.6620767494357</v>
      </c>
      <c r="BI69" s="495">
        <v>285.66873589164783</v>
      </c>
      <c r="BJ69" s="495">
        <v>285.67539503386007</v>
      </c>
      <c r="BK69" s="495">
        <v>285.68250564334085</v>
      </c>
      <c r="BL69" s="422">
        <f t="shared" si="39"/>
        <v>1.9532731376974652</v>
      </c>
      <c r="BM69" s="559">
        <f t="shared" si="40"/>
        <v>6.8842858398758811E-3</v>
      </c>
      <c r="BN69" s="539"/>
      <c r="BO69" s="533"/>
      <c r="BP69" s="534"/>
      <c r="BQ69" s="384"/>
      <c r="BR69" s="394"/>
    </row>
    <row r="70" spans="1:70" x14ac:dyDescent="0.2">
      <c r="A70" s="3"/>
      <c r="B70" s="650"/>
      <c r="C70" s="18"/>
      <c r="D70" s="23" t="s">
        <v>55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8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541">
        <v>551.03498871331828</v>
      </c>
      <c r="BH70" s="495">
        <v>569.9548532731377</v>
      </c>
      <c r="BI70" s="495">
        <v>568.41489841986458</v>
      </c>
      <c r="BJ70" s="495">
        <v>570.53476297968416</v>
      </c>
      <c r="BK70" s="495">
        <v>569.63194130925513</v>
      </c>
      <c r="BL70" s="422">
        <f t="shared" si="39"/>
        <v>19.494243792325165</v>
      </c>
      <c r="BM70" s="559">
        <f t="shared" si="40"/>
        <v>3.5435208094833914E-2</v>
      </c>
      <c r="BN70" s="539"/>
      <c r="BO70" s="533"/>
      <c r="BP70" s="534"/>
      <c r="BQ70" s="384"/>
      <c r="BR70" s="394"/>
    </row>
    <row r="71" spans="1:70" x14ac:dyDescent="0.2">
      <c r="A71" s="3"/>
      <c r="B71" s="650"/>
      <c r="C71" s="18"/>
      <c r="D71" s="23" t="s">
        <v>56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8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541">
        <v>666.42189616252836</v>
      </c>
      <c r="BH71" s="495">
        <v>646.56659142212209</v>
      </c>
      <c r="BI71" s="495">
        <v>646.57336343115117</v>
      </c>
      <c r="BJ71" s="495">
        <v>646.57234762979681</v>
      </c>
      <c r="BK71" s="495">
        <v>646.57291196388258</v>
      </c>
      <c r="BL71" s="422">
        <f t="shared" si="39"/>
        <v>-19.872799097065581</v>
      </c>
      <c r="BM71" s="559">
        <f t="shared" si="40"/>
        <v>-2.9819081685482085E-2</v>
      </c>
      <c r="BN71" s="539"/>
      <c r="BO71" s="533"/>
      <c r="BP71" s="534"/>
      <c r="BQ71" s="384"/>
      <c r="BR71" s="394"/>
    </row>
    <row r="72" spans="1:70" x14ac:dyDescent="0.2">
      <c r="A72" s="3"/>
      <c r="B72" s="650"/>
      <c r="C72" s="18"/>
      <c r="D72" s="23" t="s">
        <v>70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8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541">
        <v>542.72979683972915</v>
      </c>
      <c r="BH72" s="495">
        <v>580.06647855530468</v>
      </c>
      <c r="BI72" s="495">
        <v>577.32381489841998</v>
      </c>
      <c r="BJ72" s="495">
        <v>609.98702031602716</v>
      </c>
      <c r="BK72" s="495">
        <v>705.51557562076755</v>
      </c>
      <c r="BL72" s="422">
        <f t="shared" si="39"/>
        <v>273.19582392776522</v>
      </c>
      <c r="BM72" s="559">
        <f t="shared" si="40"/>
        <v>0.63193000749539263</v>
      </c>
      <c r="BN72" s="539"/>
      <c r="BO72" s="533"/>
      <c r="BP72" s="534"/>
      <c r="BQ72" s="384"/>
      <c r="BR72" s="394"/>
    </row>
    <row r="73" spans="1:70" x14ac:dyDescent="0.2">
      <c r="A73" s="3"/>
      <c r="B73" s="650"/>
      <c r="C73" s="18"/>
      <c r="D73" s="23" t="s">
        <v>71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8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541">
        <v>371.54537246049665</v>
      </c>
      <c r="BH73" s="495">
        <v>387.09356659142207</v>
      </c>
      <c r="BI73" s="495">
        <v>380.97313769751702</v>
      </c>
      <c r="BJ73" s="495">
        <v>416.40722347629793</v>
      </c>
      <c r="BK73" s="495">
        <v>514.15428893905198</v>
      </c>
      <c r="BL73" s="422">
        <f t="shared" si="39"/>
        <v>250.43137697516931</v>
      </c>
      <c r="BM73" s="559">
        <f t="shared" si="40"/>
        <v>0.94960037832991295</v>
      </c>
      <c r="BN73" s="539"/>
      <c r="BO73" s="533"/>
      <c r="BP73" s="534"/>
      <c r="BQ73" s="384"/>
      <c r="BR73" s="394"/>
    </row>
    <row r="74" spans="1:70" x14ac:dyDescent="0.2">
      <c r="A74" s="3"/>
      <c r="B74" s="650"/>
      <c r="C74" s="18"/>
      <c r="D74" s="23" t="s">
        <v>72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8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541">
        <v>171.18442437923252</v>
      </c>
      <c r="BH74" s="495">
        <v>192.97291196388267</v>
      </c>
      <c r="BI74" s="495">
        <v>196.35067720090294</v>
      </c>
      <c r="BJ74" s="495">
        <v>193.5797968397292</v>
      </c>
      <c r="BK74" s="495">
        <v>191.36128668171563</v>
      </c>
      <c r="BL74" s="422">
        <f t="shared" si="39"/>
        <v>22.764446952595961</v>
      </c>
      <c r="BM74" s="559">
        <f t="shared" si="40"/>
        <v>0.13502297545535868</v>
      </c>
      <c r="BN74" s="539"/>
      <c r="BO74" s="533"/>
      <c r="BP74" s="534"/>
      <c r="BQ74" s="384"/>
      <c r="BR74" s="394"/>
    </row>
    <row r="75" spans="1:70" ht="12.75" hidden="1" customHeight="1" x14ac:dyDescent="0.2">
      <c r="A75" s="3"/>
      <c r="B75" s="650"/>
      <c r="C75" s="18"/>
      <c r="D75" s="23" t="s">
        <v>95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51">
        <v>0</v>
      </c>
      <c r="N75" s="483">
        <v>0</v>
      </c>
      <c r="O75" s="483">
        <v>0</v>
      </c>
      <c r="P75" s="551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51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551">
        <v>0</v>
      </c>
      <c r="BH75" s="602">
        <v>0</v>
      </c>
      <c r="BI75" s="602">
        <v>0</v>
      </c>
      <c r="BJ75" s="602">
        <v>0</v>
      </c>
      <c r="BK75" s="602">
        <v>0</v>
      </c>
      <c r="BL75" s="422"/>
      <c r="BM75" s="559"/>
      <c r="BN75" s="539"/>
      <c r="BO75" s="533"/>
      <c r="BP75" s="534"/>
      <c r="BQ75" s="384"/>
      <c r="BR75" s="394"/>
    </row>
    <row r="76" spans="1:70" ht="13.5" x14ac:dyDescent="0.2">
      <c r="A76" s="3"/>
      <c r="B76" s="650"/>
      <c r="C76" s="20"/>
      <c r="D76" s="23" t="s">
        <v>198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23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11296.974755065647</v>
      </c>
      <c r="BG76" s="541">
        <v>11274.433419431536</v>
      </c>
      <c r="BH76" s="495">
        <v>11263.629333629786</v>
      </c>
      <c r="BI76" s="495">
        <v>11255.767029039405</v>
      </c>
      <c r="BJ76" s="495">
        <v>11259.397330097716</v>
      </c>
      <c r="BK76" s="495">
        <v>11265.847295449026</v>
      </c>
      <c r="BL76" s="422">
        <f>+BK76-BF76</f>
        <v>-31.127459616620399</v>
      </c>
      <c r="BM76" s="559">
        <f>+(BK76/BF76-1)</f>
        <v>-2.7553801164920122E-3</v>
      </c>
      <c r="BN76" s="539"/>
      <c r="BO76" s="533"/>
      <c r="BP76" s="534"/>
      <c r="BQ76" s="384"/>
      <c r="BR76" s="394"/>
    </row>
    <row r="77" spans="1:70" x14ac:dyDescent="0.2">
      <c r="A77" s="3"/>
      <c r="B77" s="650"/>
      <c r="C77" s="20"/>
      <c r="D77" s="23" t="s">
        <v>63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24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0.81644665219209966</v>
      </c>
      <c r="BG77" s="613">
        <v>0.81658201741856296</v>
      </c>
      <c r="BH77" s="628">
        <v>0.81656146409166108</v>
      </c>
      <c r="BI77" s="628">
        <v>0.81669138905067373</v>
      </c>
      <c r="BJ77" s="628">
        <v>0.8168966232689272</v>
      </c>
      <c r="BK77" s="628">
        <v>0.81718708359760062</v>
      </c>
      <c r="BL77" s="422" t="s">
        <v>3</v>
      </c>
      <c r="BM77" s="559" t="s">
        <v>3</v>
      </c>
      <c r="BN77" s="539"/>
      <c r="BO77" s="533"/>
      <c r="BP77" s="534"/>
      <c r="BQ77" s="384"/>
      <c r="BR77" s="394"/>
    </row>
    <row r="78" spans="1:70" x14ac:dyDescent="0.2">
      <c r="A78" s="3"/>
      <c r="B78" s="650"/>
      <c r="C78" s="20"/>
      <c r="D78" s="23" t="s">
        <v>160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24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613">
        <v>0.83603174685707804</v>
      </c>
      <c r="BH78" s="628">
        <v>0.83602980429957041</v>
      </c>
      <c r="BI78" s="628">
        <v>0.83617676775405825</v>
      </c>
      <c r="BJ78" s="628">
        <v>0.83638048578684554</v>
      </c>
      <c r="BK78" s="628">
        <v>0.83666647865645183</v>
      </c>
      <c r="BL78" s="422"/>
      <c r="BM78" s="559"/>
      <c r="BN78" s="539"/>
      <c r="BO78" s="533"/>
      <c r="BP78" s="534"/>
      <c r="BQ78" s="384"/>
      <c r="BR78" s="394"/>
    </row>
    <row r="79" spans="1:70" x14ac:dyDescent="0.2">
      <c r="A79" s="3"/>
      <c r="B79" s="650"/>
      <c r="C79" s="20"/>
      <c r="D79" s="23" t="s">
        <v>124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23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8979.7966485977176</v>
      </c>
      <c r="BG79" s="541">
        <v>8964.3492627668129</v>
      </c>
      <c r="BH79" s="495">
        <v>8955.4646482376575</v>
      </c>
      <c r="BI79" s="495">
        <v>8950.1113440831359</v>
      </c>
      <c r="BJ79" s="495">
        <v>8955.4203915656472</v>
      </c>
      <c r="BK79" s="495">
        <v>8960.9282110831373</v>
      </c>
      <c r="BL79" s="422">
        <f>+BK79-BF79</f>
        <v>-18.868437514580364</v>
      </c>
      <c r="BM79" s="559">
        <f>+(BK79/BF79-1)</f>
        <v>-2.1012098884808372E-3</v>
      </c>
      <c r="BN79" s="539"/>
      <c r="BO79" s="533"/>
      <c r="BP79" s="534"/>
      <c r="BQ79" s="384"/>
      <c r="BR79" s="394"/>
    </row>
    <row r="80" spans="1:70" x14ac:dyDescent="0.2">
      <c r="A80" s="3"/>
      <c r="B80" s="650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23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</v>
      </c>
      <c r="BG80" s="541">
        <v>2310.0841566647227</v>
      </c>
      <c r="BH80" s="495">
        <v>2308.1646853921279</v>
      </c>
      <c r="BI80" s="495">
        <v>2305.6556849562685</v>
      </c>
      <c r="BJ80" s="495">
        <v>2303.9769385320697</v>
      </c>
      <c r="BK80" s="495">
        <v>2304.9190843658885</v>
      </c>
      <c r="BL80" s="422">
        <f>+BK80-BF80</f>
        <v>-12.25902210204049</v>
      </c>
      <c r="BM80" s="559">
        <f>+(BK80/BF80-1)</f>
        <v>-5.2904962582815962E-3</v>
      </c>
      <c r="BN80" s="539"/>
      <c r="BO80" s="533"/>
      <c r="BP80" s="534"/>
      <c r="BQ80" s="384"/>
      <c r="BR80" s="394"/>
    </row>
    <row r="81" spans="1:70" x14ac:dyDescent="0.2">
      <c r="A81" s="3"/>
      <c r="B81" s="11"/>
      <c r="C81" s="27" t="s">
        <v>151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5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525">
        <v>8.06</v>
      </c>
      <c r="BH81" s="471">
        <v>8.06</v>
      </c>
      <c r="BI81" s="471"/>
      <c r="BJ81" s="471"/>
      <c r="BK81" s="552"/>
      <c r="BL81" s="424"/>
      <c r="BM81" s="565"/>
      <c r="BN81" s="539"/>
      <c r="BO81" s="533"/>
      <c r="BP81" s="534"/>
      <c r="BQ81" s="384"/>
      <c r="BR81" s="394"/>
    </row>
    <row r="82" spans="1:70" x14ac:dyDescent="0.2">
      <c r="A82" s="3"/>
      <c r="B82" s="11"/>
      <c r="C82" s="20"/>
      <c r="D82" s="23" t="s">
        <v>69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f t="shared" ref="J82:O82" si="41">+J83+0.1</f>
        <v>7.0699999999999994</v>
      </c>
      <c r="K82" s="189">
        <f t="shared" si="41"/>
        <v>7.0699999999999994</v>
      </c>
      <c r="L82" s="172">
        <f t="shared" si="41"/>
        <v>7.0699999999999994</v>
      </c>
      <c r="M82" s="173">
        <f t="shared" si="41"/>
        <v>7.0699999999999994</v>
      </c>
      <c r="N82" s="189">
        <f t="shared" si="41"/>
        <v>7.0699999999999994</v>
      </c>
      <c r="O82" s="189">
        <f t="shared" si="41"/>
        <v>7.0699999999999994</v>
      </c>
      <c r="P82" s="234">
        <v>7.07</v>
      </c>
      <c r="Q82" s="189">
        <f t="shared" ref="Q82:Y82" si="42">+Q83+0.1</f>
        <v>7.0699999999999994</v>
      </c>
      <c r="R82" s="189">
        <f t="shared" si="42"/>
        <v>7.0699999999999994</v>
      </c>
      <c r="S82" s="264">
        <f t="shared" si="42"/>
        <v>7.0699999999999994</v>
      </c>
      <c r="T82" s="264">
        <f t="shared" si="42"/>
        <v>7.0699999999999994</v>
      </c>
      <c r="U82" s="264">
        <f t="shared" si="42"/>
        <v>7.0699999999999994</v>
      </c>
      <c r="V82" s="264">
        <f t="shared" si="42"/>
        <v>7.0699999999999994</v>
      </c>
      <c r="W82" s="264">
        <f t="shared" si="42"/>
        <v>7.0699999999999994</v>
      </c>
      <c r="X82" s="264">
        <f t="shared" si="42"/>
        <v>7.0699999999999994</v>
      </c>
      <c r="Y82" s="264">
        <f t="shared" si="42"/>
        <v>7.0699999999999994</v>
      </c>
      <c r="Z82" s="264">
        <f t="shared" ref="Z82:AH82" si="43">+Z83+0.1</f>
        <v>7.0699999999999994</v>
      </c>
      <c r="AA82" s="264">
        <f t="shared" si="43"/>
        <v>7.0699999999999994</v>
      </c>
      <c r="AB82" s="264">
        <f t="shared" si="43"/>
        <v>7.06</v>
      </c>
      <c r="AC82" s="264">
        <f t="shared" si="43"/>
        <v>7.04</v>
      </c>
      <c r="AD82" s="264">
        <f t="shared" si="43"/>
        <v>7.04</v>
      </c>
      <c r="AE82" s="264">
        <f t="shared" si="43"/>
        <v>7.02</v>
      </c>
      <c r="AF82" s="264">
        <f t="shared" si="43"/>
        <v>7</v>
      </c>
      <c r="AG82" s="264">
        <f t="shared" si="43"/>
        <v>6.9899999999999993</v>
      </c>
      <c r="AH82" s="264">
        <f t="shared" si="43"/>
        <v>6.9899999999999993</v>
      </c>
      <c r="AI82" s="264">
        <f t="shared" ref="AI82:BJ82" si="44">+AI83+0.1</f>
        <v>6.9799999999999995</v>
      </c>
      <c r="AJ82" s="264">
        <f t="shared" si="44"/>
        <v>6.97</v>
      </c>
      <c r="AK82" s="264">
        <v>6.97</v>
      </c>
      <c r="AL82" s="264">
        <f t="shared" si="44"/>
        <v>6.97</v>
      </c>
      <c r="AM82" s="264">
        <f t="shared" si="44"/>
        <v>6.97</v>
      </c>
      <c r="AN82" s="264">
        <f t="shared" si="44"/>
        <v>6.96</v>
      </c>
      <c r="AO82" s="264">
        <f t="shared" si="44"/>
        <v>6.96</v>
      </c>
      <c r="AP82" s="264">
        <f t="shared" si="44"/>
        <v>6.96</v>
      </c>
      <c r="AQ82" s="264">
        <f t="shared" si="44"/>
        <v>6.96</v>
      </c>
      <c r="AR82" s="264">
        <f t="shared" si="44"/>
        <v>6.96</v>
      </c>
      <c r="AS82" s="264">
        <f t="shared" si="44"/>
        <v>6.96</v>
      </c>
      <c r="AT82" s="264">
        <f t="shared" si="44"/>
        <v>6.96</v>
      </c>
      <c r="AU82" s="485">
        <f>+AU83+0.1</f>
        <v>6.96</v>
      </c>
      <c r="AV82" s="526">
        <f t="shared" si="44"/>
        <v>6.96</v>
      </c>
      <c r="AW82" s="264">
        <f t="shared" ref="AW82:AX82" si="45">+AW83+0.1</f>
        <v>6.96</v>
      </c>
      <c r="AX82" s="264">
        <f t="shared" si="45"/>
        <v>6.96</v>
      </c>
      <c r="AY82" s="264">
        <f t="shared" si="44"/>
        <v>6.96</v>
      </c>
      <c r="AZ82" s="264">
        <f t="shared" si="44"/>
        <v>6.96</v>
      </c>
      <c r="BA82" s="264">
        <f t="shared" si="44"/>
        <v>6.96</v>
      </c>
      <c r="BB82" s="264">
        <f t="shared" si="44"/>
        <v>6.96</v>
      </c>
      <c r="BC82" s="264">
        <f t="shared" si="44"/>
        <v>6.96</v>
      </c>
      <c r="BD82" s="264">
        <f t="shared" si="44"/>
        <v>6.96</v>
      </c>
      <c r="BE82" s="264">
        <f t="shared" si="44"/>
        <v>6.96</v>
      </c>
      <c r="BF82" s="264">
        <f>+BF83+0.1</f>
        <v>6.96</v>
      </c>
      <c r="BG82" s="609">
        <f t="shared" si="44"/>
        <v>6.96</v>
      </c>
      <c r="BH82" s="593">
        <f t="shared" si="44"/>
        <v>6.96</v>
      </c>
      <c r="BI82" s="593">
        <f t="shared" si="44"/>
        <v>6.96</v>
      </c>
      <c r="BJ82" s="593">
        <f t="shared" si="44"/>
        <v>6.96</v>
      </c>
      <c r="BK82" s="619">
        <f>+BK83+0.1</f>
        <v>6.96</v>
      </c>
      <c r="BL82" s="422">
        <f>+BK82-BF82</f>
        <v>0</v>
      </c>
      <c r="BM82" s="559">
        <f>+(BK82/BF82-1)</f>
        <v>0</v>
      </c>
      <c r="BN82" s="539"/>
      <c r="BO82" s="533"/>
      <c r="BP82" s="534"/>
      <c r="BQ82" s="384"/>
      <c r="BR82" s="394"/>
    </row>
    <row r="83" spans="1:70" x14ac:dyDescent="0.2">
      <c r="A83" s="3"/>
      <c r="B83" s="11"/>
      <c r="C83" s="20"/>
      <c r="D83" s="23" t="s">
        <v>57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6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609">
        <v>6.86</v>
      </c>
      <c r="BH83" s="593">
        <v>6.86</v>
      </c>
      <c r="BI83" s="593">
        <v>6.86</v>
      </c>
      <c r="BJ83" s="593">
        <v>6.86</v>
      </c>
      <c r="BK83" s="619">
        <v>6.86</v>
      </c>
      <c r="BL83" s="422">
        <f>+BK83-BF83</f>
        <v>0</v>
      </c>
      <c r="BM83" s="559">
        <f>+(BK83/BF83-1)</f>
        <v>0</v>
      </c>
      <c r="BN83" s="539"/>
      <c r="BO83" s="533"/>
      <c r="BP83" s="534"/>
      <c r="BQ83" s="384"/>
      <c r="BR83" s="394"/>
    </row>
    <row r="84" spans="1:70" ht="13.5" customHeight="1" thickBot="1" x14ac:dyDescent="0.25">
      <c r="A84" s="3"/>
      <c r="B84" s="11"/>
      <c r="C84" s="20"/>
      <c r="D84" s="122" t="s">
        <v>199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614">
        <v>6.9380892850277576</v>
      </c>
      <c r="BH84" s="594">
        <v>6.9302428868871964</v>
      </c>
      <c r="BI84" s="594">
        <v>6.9424353726760515</v>
      </c>
      <c r="BJ84" s="594">
        <v>6.9326433584405578</v>
      </c>
      <c r="BK84" s="620">
        <v>6.9325689786548281</v>
      </c>
      <c r="BL84" s="422">
        <f>+BK84-BF84</f>
        <v>-8.1569018120726255E-3</v>
      </c>
      <c r="BM84" s="559">
        <f>+(BK84/BF84-1)</f>
        <v>-1.1752231614604591E-3</v>
      </c>
      <c r="BN84" s="539"/>
      <c r="BO84" s="533"/>
      <c r="BP84" s="534"/>
      <c r="BQ84" s="384"/>
      <c r="BR84" s="394"/>
    </row>
    <row r="85" spans="1:70" ht="12.75" customHeight="1" thickBot="1" x14ac:dyDescent="0.25">
      <c r="A85" s="3"/>
      <c r="B85" s="11"/>
      <c r="C85" s="20"/>
      <c r="D85" s="212" t="s">
        <v>150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84.365143646725642</v>
      </c>
      <c r="BC85" s="274">
        <v>82.988886048395372</v>
      </c>
      <c r="BD85" s="274">
        <v>82.272052541792476</v>
      </c>
      <c r="BE85" s="274">
        <v>82.485914135764347</v>
      </c>
      <c r="BF85" s="274">
        <v>80.77468528098467</v>
      </c>
      <c r="BG85" s="553"/>
      <c r="BH85" s="475"/>
      <c r="BI85" s="475"/>
      <c r="BJ85" s="475"/>
      <c r="BK85" s="554"/>
      <c r="BL85" s="422"/>
      <c r="BM85" s="564"/>
      <c r="BN85" s="539"/>
      <c r="BO85" s="533"/>
      <c r="BP85" s="534"/>
      <c r="BQ85" s="384"/>
      <c r="BR85" s="394"/>
    </row>
    <row r="86" spans="1:70" ht="12.75" customHeight="1" thickBot="1" x14ac:dyDescent="0.25">
      <c r="A86" s="3"/>
      <c r="B86" s="11"/>
      <c r="C86" s="20"/>
      <c r="D86" s="23" t="s">
        <v>112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f>+[62]MACRO!$I$1</f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621">
        <v>1.83761</v>
      </c>
      <c r="BH86" s="595">
        <v>1.83786</v>
      </c>
      <c r="BI86" s="595">
        <v>1.8381099999999999</v>
      </c>
      <c r="BJ86" s="595">
        <v>1.83836</v>
      </c>
      <c r="BK86" s="622">
        <v>1.8386100000000001</v>
      </c>
      <c r="BL86" s="422">
        <f>+BK86-BF86</f>
        <v>1.7500000000001403E-3</v>
      </c>
      <c r="BM86" s="559">
        <f>+(BK86/BF86-1)</f>
        <v>9.5271278159470008E-4</v>
      </c>
      <c r="BN86" s="539"/>
      <c r="BO86" s="533"/>
      <c r="BP86" s="534"/>
      <c r="BQ86" s="384"/>
      <c r="BR86" s="394"/>
    </row>
    <row r="87" spans="1:70" ht="12.75" customHeight="1" thickBot="1" x14ac:dyDescent="0.25">
      <c r="A87" s="3"/>
      <c r="B87" s="11"/>
      <c r="C87" s="20"/>
      <c r="D87" s="23" t="s">
        <v>111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553"/>
      <c r="BH87" s="475"/>
      <c r="BI87" s="475"/>
      <c r="BJ87" s="475"/>
      <c r="BK87" s="554"/>
      <c r="BL87" s="422"/>
      <c r="BM87" s="559"/>
      <c r="BN87" s="539"/>
      <c r="BO87" s="533"/>
      <c r="BP87" s="534"/>
      <c r="BQ87" s="384"/>
      <c r="BR87" s="394"/>
    </row>
    <row r="88" spans="1:70" x14ac:dyDescent="0.2">
      <c r="A88" s="3"/>
      <c r="B88" s="12"/>
      <c r="C88" s="27" t="s">
        <v>181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5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515"/>
      <c r="BH88" s="249"/>
      <c r="BI88" s="249"/>
      <c r="BJ88" s="249"/>
      <c r="BK88" s="548"/>
      <c r="BL88" s="425"/>
      <c r="BM88" s="563"/>
      <c r="BN88" s="539"/>
      <c r="BO88" s="533"/>
      <c r="BP88" s="534"/>
      <c r="BQ88" s="384"/>
      <c r="BR88" s="394"/>
    </row>
    <row r="89" spans="1:70" s="310" customFormat="1" x14ac:dyDescent="0.2">
      <c r="A89" s="308"/>
      <c r="B89" s="649" t="s">
        <v>3</v>
      </c>
      <c r="C89" s="309"/>
      <c r="D89" s="312" t="s">
        <v>205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f>+AN90+AN91</f>
        <v>3324.31774774</v>
      </c>
      <c r="AO89" s="340">
        <v>3493.3666923600003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f>+AT90+AT91</f>
        <v>3613.2973311599999</v>
      </c>
      <c r="AU89" s="487">
        <v>3633.52987695</v>
      </c>
      <c r="AV89" s="527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4202.2611330399995</v>
      </c>
      <c r="BE89" s="340">
        <v>4289.1819784899999</v>
      </c>
      <c r="BF89" s="340">
        <v>4278.8784477999998</v>
      </c>
      <c r="BG89" s="612">
        <v>4281.1003989700002</v>
      </c>
      <c r="BH89" s="601">
        <v>4292.9828457599997</v>
      </c>
      <c r="BI89" s="601">
        <v>4294.2115668300003</v>
      </c>
      <c r="BJ89" s="601">
        <v>4295.6276592000004</v>
      </c>
      <c r="BK89" s="623">
        <v>4299.5777234500001</v>
      </c>
      <c r="BL89" s="422">
        <f>+BK89-BF89</f>
        <v>20.699275650000345</v>
      </c>
      <c r="BM89" s="559">
        <f>+(BK89/BF89-1)</f>
        <v>4.837547012031429E-3</v>
      </c>
      <c r="BN89" s="539"/>
      <c r="BO89" s="533"/>
      <c r="BP89" s="534"/>
      <c r="BQ89" s="384"/>
      <c r="BR89" s="394"/>
    </row>
    <row r="90" spans="1:70" s="310" customFormat="1" x14ac:dyDescent="0.2">
      <c r="A90" s="308"/>
      <c r="B90" s="649"/>
      <c r="C90" s="309"/>
      <c r="D90" s="313" t="s">
        <v>28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f>+R89-R91</f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2620.6687434300002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7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3020.1192096999998</v>
      </c>
      <c r="BE90" s="340">
        <v>3066.2793481499998</v>
      </c>
      <c r="BF90" s="340">
        <v>3056.61824824</v>
      </c>
      <c r="BG90" s="612">
        <v>3058.50979628</v>
      </c>
      <c r="BH90" s="601">
        <v>3069.9500890200002</v>
      </c>
      <c r="BI90" s="601">
        <v>3071.1248173600002</v>
      </c>
      <c r="BJ90" s="601">
        <v>3072.5127949100001</v>
      </c>
      <c r="BK90" s="623">
        <v>3075.57460911</v>
      </c>
      <c r="BL90" s="422">
        <f>+BK90-BF90</f>
        <v>18.956360870000026</v>
      </c>
      <c r="BM90" s="559">
        <f>+(BK90/BF90-1)</f>
        <v>6.2017430148220143E-3</v>
      </c>
      <c r="BN90" s="539"/>
      <c r="BO90" s="533"/>
      <c r="BP90" s="534"/>
      <c r="BQ90" s="384"/>
      <c r="BR90" s="394"/>
    </row>
    <row r="91" spans="1:70" s="310" customFormat="1" x14ac:dyDescent="0.2">
      <c r="A91" s="308"/>
      <c r="B91" s="649"/>
      <c r="C91" s="309"/>
      <c r="D91" s="313" t="s">
        <v>29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872.69794893000005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7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682.14192333999995</v>
      </c>
      <c r="BE91" s="340">
        <v>722.90263034000009</v>
      </c>
      <c r="BF91" s="340">
        <v>722.26019956000005</v>
      </c>
      <c r="BG91" s="612">
        <v>722.59060268999997</v>
      </c>
      <c r="BH91" s="601">
        <v>723.03275673999997</v>
      </c>
      <c r="BI91" s="601">
        <v>723.08674947000009</v>
      </c>
      <c r="BJ91" s="601">
        <v>723.11486429000001</v>
      </c>
      <c r="BK91" s="623">
        <v>724.00311433999991</v>
      </c>
      <c r="BL91" s="422">
        <f>+BK91-BF91</f>
        <v>1.7429147799998645</v>
      </c>
      <c r="BM91" s="559">
        <f>+(BK91/BF91-1)</f>
        <v>2.4131397259070653E-3</v>
      </c>
      <c r="BN91" s="539"/>
      <c r="BO91" s="533"/>
      <c r="BP91" s="534"/>
      <c r="BQ91" s="384"/>
      <c r="BR91" s="394"/>
    </row>
    <row r="92" spans="1:70" s="310" customFormat="1" ht="12.75" customHeight="1" x14ac:dyDescent="0.2">
      <c r="A92" s="308"/>
      <c r="B92" s="649"/>
      <c r="C92" s="309"/>
      <c r="D92" s="313" t="s">
        <v>188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7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612">
        <v>500</v>
      </c>
      <c r="BH92" s="601">
        <v>500</v>
      </c>
      <c r="BI92" s="601">
        <v>500</v>
      </c>
      <c r="BJ92" s="601">
        <v>500</v>
      </c>
      <c r="BK92" s="623">
        <v>500</v>
      </c>
      <c r="BL92" s="422">
        <f>+BK92-BF92</f>
        <v>0</v>
      </c>
      <c r="BM92" s="559">
        <f>+(BK92/BF92-1)</f>
        <v>0</v>
      </c>
      <c r="BN92" s="539"/>
      <c r="BO92" s="533"/>
      <c r="BP92" s="534"/>
      <c r="BQ92" s="384"/>
      <c r="BR92" s="394"/>
    </row>
    <row r="93" spans="1:70" x14ac:dyDescent="0.2">
      <c r="A93" s="3"/>
      <c r="B93" s="649"/>
      <c r="C93" s="24"/>
      <c r="D93" s="108" t="s">
        <v>120</v>
      </c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8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528"/>
      <c r="BH93" s="333"/>
      <c r="BI93" s="333"/>
      <c r="BJ93" s="333"/>
      <c r="BK93" s="555"/>
      <c r="BL93" s="422" t="s">
        <v>3</v>
      </c>
      <c r="BM93" s="559" t="s">
        <v>3</v>
      </c>
      <c r="BN93" s="539"/>
      <c r="BO93" s="533"/>
      <c r="BP93" s="534"/>
      <c r="BQ93" s="384"/>
      <c r="BR93" s="394"/>
    </row>
    <row r="94" spans="1:70" ht="12.75" customHeight="1" x14ac:dyDescent="0.2">
      <c r="A94" s="3"/>
      <c r="B94" s="649"/>
      <c r="C94" s="24"/>
      <c r="D94" s="23" t="s">
        <v>200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29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529">
        <v>2866.9408480575648</v>
      </c>
      <c r="BH94" s="633">
        <v>2866.9408480575648</v>
      </c>
      <c r="BI94" s="633">
        <v>2866.9408480575648</v>
      </c>
      <c r="BJ94" s="633">
        <v>2866.9408480575648</v>
      </c>
      <c r="BK94" s="624">
        <v>2868.1855000657652</v>
      </c>
      <c r="BL94" s="422">
        <f>+BK94-BF94</f>
        <v>1.244652008200319</v>
      </c>
      <c r="BM94" s="559">
        <f>+(BK94/BF94-1)</f>
        <v>4.3413940997205636E-4</v>
      </c>
      <c r="BN94" s="539"/>
      <c r="BO94" s="533"/>
      <c r="BP94" s="534"/>
      <c r="BQ94" s="384"/>
      <c r="BR94" s="394"/>
    </row>
    <row r="95" spans="1:70" ht="13.5" x14ac:dyDescent="0.2">
      <c r="A95" s="3"/>
      <c r="B95" s="649"/>
      <c r="C95" s="24"/>
      <c r="D95" s="23" t="s">
        <v>207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29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529">
        <v>1672.8119241982506</v>
      </c>
      <c r="BH95" s="633">
        <v>1672.8119241982506</v>
      </c>
      <c r="BI95" s="633">
        <v>1672.8119241982506</v>
      </c>
      <c r="BJ95" s="633">
        <v>1672.8119241982506</v>
      </c>
      <c r="BK95" s="624">
        <v>1673.814475218659</v>
      </c>
      <c r="BL95" s="422">
        <f>+BK95-BF95</f>
        <v>1.0025510204084185</v>
      </c>
      <c r="BM95" s="559">
        <f>+(BK95/BF95-1)</f>
        <v>5.9932082376135121E-4</v>
      </c>
      <c r="BN95" s="539"/>
      <c r="BO95" s="533"/>
      <c r="BP95" s="534"/>
      <c r="BQ95" s="384"/>
      <c r="BR95" s="394"/>
    </row>
    <row r="96" spans="1:70" ht="12.75" customHeight="1" thickBot="1" x14ac:dyDescent="0.25">
      <c r="A96" s="3"/>
      <c r="B96" s="649"/>
      <c r="C96" s="24"/>
      <c r="D96" s="23" t="s">
        <v>60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30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530">
        <v>2030.7471590379007</v>
      </c>
      <c r="BH96" s="634">
        <v>2030.7471590379007</v>
      </c>
      <c r="BI96" s="634">
        <v>2030.7471590379007</v>
      </c>
      <c r="BJ96" s="634">
        <v>2030.7471590379007</v>
      </c>
      <c r="BK96" s="625">
        <v>2017.9467563788696</v>
      </c>
      <c r="BL96" s="422">
        <f>+BK96-BF96</f>
        <v>-12.800402659031079</v>
      </c>
      <c r="BM96" s="559">
        <f>+(BK96/BF96-1)</f>
        <v>-6.3032970904637331E-3</v>
      </c>
      <c r="BN96" s="539"/>
      <c r="BO96" s="533"/>
      <c r="BP96" s="534"/>
      <c r="BQ96" s="384"/>
      <c r="BR96" s="394"/>
    </row>
    <row r="97" spans="1:69" x14ac:dyDescent="0.2">
      <c r="A97" s="3"/>
      <c r="B97" s="649"/>
      <c r="C97" s="27" t="s">
        <v>26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570"/>
      <c r="BH97" s="556"/>
      <c r="BI97" s="556"/>
      <c r="BJ97" s="556"/>
      <c r="BK97" s="566"/>
      <c r="BL97" s="426"/>
      <c r="BM97" s="566"/>
      <c r="BN97" s="539"/>
      <c r="BO97" s="533"/>
      <c r="BP97" s="534"/>
      <c r="BQ97" s="384"/>
    </row>
    <row r="98" spans="1:69" ht="12.75" customHeight="1" x14ac:dyDescent="0.2">
      <c r="A98" s="3"/>
      <c r="B98" s="649"/>
      <c r="C98" s="18"/>
      <c r="D98" s="122" t="s">
        <v>149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571"/>
      <c r="BH98" s="557"/>
      <c r="BI98" s="557"/>
      <c r="BJ98" s="557"/>
      <c r="BK98" s="567"/>
      <c r="BL98" s="427"/>
      <c r="BM98" s="567"/>
      <c r="BN98" s="539"/>
      <c r="BO98" s="533"/>
      <c r="BP98" s="534"/>
      <c r="BQ98" s="384"/>
    </row>
    <row r="99" spans="1:69" x14ac:dyDescent="0.2">
      <c r="A99" s="3"/>
      <c r="B99" s="649"/>
      <c r="C99" s="18"/>
      <c r="D99" s="122" t="s">
        <v>96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571"/>
      <c r="BH99" s="557"/>
      <c r="BI99" s="557"/>
      <c r="BJ99" s="557"/>
      <c r="BK99" s="567"/>
      <c r="BL99" s="427"/>
      <c r="BM99" s="567"/>
      <c r="BN99" s="539"/>
      <c r="BO99" s="533"/>
      <c r="BP99" s="534"/>
      <c r="BQ99" s="384"/>
    </row>
    <row r="100" spans="1:69" x14ac:dyDescent="0.2">
      <c r="A100" s="3"/>
      <c r="B100" s="649"/>
      <c r="C100" s="18"/>
      <c r="D100" s="122" t="s">
        <v>97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571"/>
      <c r="BH100" s="557" t="s">
        <v>3</v>
      </c>
      <c r="BI100" s="557"/>
      <c r="BJ100" s="557"/>
      <c r="BK100" s="567"/>
      <c r="BL100" s="427"/>
      <c r="BM100" s="567"/>
      <c r="BN100" s="539"/>
      <c r="BO100" s="533"/>
      <c r="BP100" s="534"/>
      <c r="BQ100" s="384"/>
    </row>
    <row r="101" spans="1:69" x14ac:dyDescent="0.2">
      <c r="A101" s="3"/>
      <c r="B101" s="649"/>
      <c r="C101" s="18"/>
      <c r="D101" s="122" t="s">
        <v>98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571"/>
      <c r="BH101" s="557"/>
      <c r="BI101" s="557"/>
      <c r="BJ101" s="557"/>
      <c r="BK101" s="567"/>
      <c r="BL101" s="427"/>
      <c r="BM101" s="567"/>
      <c r="BN101" s="539"/>
      <c r="BO101" s="533"/>
      <c r="BP101" s="534"/>
      <c r="BQ101" s="384"/>
    </row>
    <row r="102" spans="1:69" x14ac:dyDescent="0.2">
      <c r="A102" s="3"/>
      <c r="B102" s="649"/>
      <c r="C102" s="18" t="s">
        <v>3</v>
      </c>
      <c r="D102" s="122" t="s">
        <v>209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571"/>
      <c r="BH102" s="557"/>
      <c r="BI102" s="557"/>
      <c r="BJ102" s="557"/>
      <c r="BK102" s="567"/>
      <c r="BL102" s="427"/>
      <c r="BM102" s="567"/>
      <c r="BN102" s="539"/>
      <c r="BO102" s="533"/>
      <c r="BP102" s="534"/>
      <c r="BQ102" s="384"/>
    </row>
    <row r="103" spans="1:69" x14ac:dyDescent="0.2">
      <c r="A103" s="3"/>
      <c r="B103" s="649"/>
      <c r="C103" s="18"/>
      <c r="D103" s="122" t="s">
        <v>96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571"/>
      <c r="BH103" s="557"/>
      <c r="BI103" s="557"/>
      <c r="BJ103" s="557"/>
      <c r="BK103" s="567"/>
      <c r="BL103" s="427"/>
      <c r="BM103" s="567"/>
      <c r="BN103" s="539"/>
      <c r="BO103" s="533"/>
      <c r="BP103" s="534"/>
      <c r="BQ103" s="384"/>
    </row>
    <row r="104" spans="1:69" x14ac:dyDescent="0.2">
      <c r="A104" s="3"/>
      <c r="B104" s="649"/>
      <c r="C104" s="18"/>
      <c r="D104" s="122" t="s">
        <v>99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571"/>
      <c r="BH104" s="557"/>
      <c r="BI104" s="557"/>
      <c r="BJ104" s="557"/>
      <c r="BK104" s="567"/>
      <c r="BL104" s="427"/>
      <c r="BM104" s="567"/>
      <c r="BN104" s="539"/>
      <c r="BO104" s="533"/>
      <c r="BP104" s="534"/>
      <c r="BQ104" s="384"/>
    </row>
    <row r="105" spans="1:69" x14ac:dyDescent="0.2">
      <c r="A105" s="3"/>
      <c r="B105" s="649"/>
      <c r="C105" s="18"/>
      <c r="D105" s="122" t="s">
        <v>98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572"/>
      <c r="BH105" s="573"/>
      <c r="BI105" s="557"/>
      <c r="BJ105" s="557"/>
      <c r="BK105" s="567"/>
      <c r="BL105" s="427"/>
      <c r="BM105" s="567"/>
      <c r="BN105" s="539"/>
      <c r="BO105" s="533"/>
      <c r="BP105" s="534"/>
      <c r="BQ105" s="384"/>
    </row>
    <row r="106" spans="1:69" x14ac:dyDescent="0.2">
      <c r="A106" s="3"/>
      <c r="B106" s="49"/>
      <c r="C106" s="18"/>
      <c r="D106" s="128" t="s">
        <v>100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f>0.000838959696703555</f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571"/>
      <c r="BH106" s="557"/>
      <c r="BI106" s="557"/>
      <c r="BJ106" s="557"/>
      <c r="BK106" s="567"/>
      <c r="BL106" s="427"/>
      <c r="BM106" s="567"/>
      <c r="BN106" s="539"/>
      <c r="BO106" s="533"/>
      <c r="BP106" s="534"/>
      <c r="BQ106" s="384"/>
    </row>
    <row r="107" spans="1:69" ht="12.75" customHeight="1" x14ac:dyDescent="0.2">
      <c r="A107" s="3"/>
      <c r="B107" s="49"/>
      <c r="C107" s="18"/>
      <c r="D107" s="128" t="s">
        <v>210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571"/>
      <c r="BH107" s="557"/>
      <c r="BI107" s="557"/>
      <c r="BJ107" s="557"/>
      <c r="BK107" s="567"/>
      <c r="BL107" s="427"/>
      <c r="BM107" s="567"/>
      <c r="BN107" s="539"/>
      <c r="BO107" s="533"/>
      <c r="BP107" s="534"/>
      <c r="BQ107" s="384"/>
    </row>
    <row r="108" spans="1:69" x14ac:dyDescent="0.2">
      <c r="A108" s="3"/>
      <c r="B108" s="49"/>
      <c r="C108" s="18"/>
      <c r="D108" s="128" t="s">
        <v>101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571"/>
      <c r="BH108" s="557"/>
      <c r="BI108" s="557"/>
      <c r="BJ108" s="557"/>
      <c r="BK108" s="567"/>
      <c r="BL108" s="427"/>
      <c r="BM108" s="567"/>
      <c r="BN108" s="539"/>
      <c r="BO108" s="533"/>
      <c r="BP108" s="534"/>
      <c r="BQ108" s="384"/>
    </row>
    <row r="109" spans="1:69" ht="13.5" customHeight="1" thickBot="1" x14ac:dyDescent="0.25">
      <c r="A109" s="3"/>
      <c r="B109" s="49"/>
      <c r="C109" s="18"/>
      <c r="D109" s="128" t="s">
        <v>211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31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574"/>
      <c r="BH109" s="558"/>
      <c r="BI109" s="558"/>
      <c r="BJ109" s="558"/>
      <c r="BK109" s="575"/>
      <c r="BL109" s="427"/>
      <c r="BM109" s="567"/>
      <c r="BN109" s="539"/>
      <c r="BO109" s="533"/>
      <c r="BP109" s="534"/>
      <c r="BQ109" s="384"/>
    </row>
    <row r="110" spans="1:69" ht="12.75" customHeight="1" x14ac:dyDescent="0.2">
      <c r="A110" s="3"/>
      <c r="B110" s="49"/>
      <c r="C110" s="18"/>
      <c r="D110" s="23" t="s">
        <v>39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570"/>
      <c r="BH110" s="556"/>
      <c r="BI110" s="556"/>
      <c r="BJ110" s="556"/>
      <c r="BK110" s="566"/>
      <c r="BL110" s="428"/>
      <c r="BM110" s="568"/>
      <c r="BN110" s="539"/>
      <c r="BO110" s="533"/>
      <c r="BP110" s="534"/>
      <c r="BQ110" s="384"/>
    </row>
    <row r="111" spans="1:69" ht="12.75" customHeight="1" x14ac:dyDescent="0.2">
      <c r="A111" s="3"/>
      <c r="B111" s="49"/>
      <c r="C111" s="18"/>
      <c r="D111" s="22" t="s">
        <v>148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610">
        <v>0.04</v>
      </c>
      <c r="BH111" s="596">
        <v>0.04</v>
      </c>
      <c r="BI111" s="596">
        <v>0.04</v>
      </c>
      <c r="BJ111" s="596">
        <v>0.04</v>
      </c>
      <c r="BK111" s="626">
        <v>0.04</v>
      </c>
      <c r="BL111" s="422" t="s">
        <v>3</v>
      </c>
      <c r="BM111" s="559" t="s">
        <v>3</v>
      </c>
      <c r="BN111" s="539"/>
      <c r="BO111" s="533"/>
      <c r="BP111" s="534"/>
      <c r="BQ111" s="384"/>
    </row>
    <row r="112" spans="1:69" ht="12.75" customHeight="1" thickBot="1" x14ac:dyDescent="0.25">
      <c r="A112" s="3"/>
      <c r="B112" s="49"/>
      <c r="C112" s="28"/>
      <c r="D112" s="29" t="s">
        <v>38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611">
        <v>0.04</v>
      </c>
      <c r="BH112" s="597">
        <v>0.04</v>
      </c>
      <c r="BI112" s="597">
        <v>0.04</v>
      </c>
      <c r="BJ112" s="597">
        <v>0.04</v>
      </c>
      <c r="BK112" s="627">
        <v>0.04</v>
      </c>
      <c r="BL112" s="429" t="s">
        <v>3</v>
      </c>
      <c r="BM112" s="569" t="s">
        <v>3</v>
      </c>
      <c r="BN112" s="539"/>
      <c r="BO112" s="533"/>
      <c r="BP112" s="534"/>
      <c r="BQ112" s="384"/>
    </row>
    <row r="113" spans="3:69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406"/>
      <c r="BM113" s="406"/>
      <c r="BN113" s="539"/>
      <c r="BO113" s="533"/>
      <c r="BP113" s="534"/>
      <c r="BQ113" s="384"/>
    </row>
    <row r="114" spans="3:69" ht="13.5" customHeight="1" x14ac:dyDescent="0.25">
      <c r="C114" s="7" t="s">
        <v>4</v>
      </c>
      <c r="D114" s="1" t="s">
        <v>144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415"/>
      <c r="BH114" s="415"/>
      <c r="BI114" s="415"/>
      <c r="BJ114" s="321"/>
      <c r="BK114" s="415"/>
      <c r="BL114" s="645"/>
      <c r="BM114" s="645"/>
      <c r="BN114" s="539"/>
      <c r="BO114" s="533"/>
      <c r="BP114" s="534"/>
      <c r="BQ114" s="384"/>
    </row>
    <row r="115" spans="3:69" ht="13.5" customHeight="1" x14ac:dyDescent="0.25">
      <c r="C115" s="54" t="s">
        <v>43</v>
      </c>
      <c r="D115" s="1" t="s">
        <v>44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415"/>
      <c r="BH115" s="415"/>
      <c r="BI115" s="415"/>
      <c r="BJ115" s="321"/>
      <c r="BK115" s="415"/>
      <c r="BL115" s="407"/>
      <c r="BM115" s="408"/>
      <c r="BN115" s="539"/>
      <c r="BO115" s="533"/>
      <c r="BP115" s="534"/>
      <c r="BQ115" s="384"/>
    </row>
    <row r="116" spans="3:69" ht="13.5" customHeight="1" x14ac:dyDescent="0.25">
      <c r="C116" s="54" t="s">
        <v>110</v>
      </c>
      <c r="D116" s="1" t="s">
        <v>114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415"/>
      <c r="BH116" s="415"/>
      <c r="BI116" s="415"/>
      <c r="BJ116" s="321"/>
      <c r="BK116" s="415"/>
      <c r="BL116" s="407"/>
      <c r="BM116" s="408"/>
      <c r="BN116" s="539"/>
      <c r="BO116" s="533"/>
      <c r="BP116" s="534"/>
      <c r="BQ116" s="384"/>
    </row>
    <row r="117" spans="3:69" ht="13.5" customHeight="1" x14ac:dyDescent="0.25">
      <c r="C117" s="54" t="s">
        <v>113</v>
      </c>
      <c r="D117" s="1" t="s">
        <v>122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415"/>
      <c r="BH117" s="415"/>
      <c r="BI117" s="415"/>
      <c r="BJ117" s="321"/>
      <c r="BK117" s="415"/>
      <c r="BL117" s="407"/>
      <c r="BM117" s="408"/>
      <c r="BN117" s="539"/>
      <c r="BO117" s="533"/>
      <c r="BP117" s="534"/>
      <c r="BQ117" s="384"/>
    </row>
    <row r="118" spans="3:69" ht="13.5" customHeight="1" x14ac:dyDescent="0.25">
      <c r="C118" s="48"/>
      <c r="D118" s="1" t="s">
        <v>35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416"/>
      <c r="BH118" s="416"/>
      <c r="BI118" s="416"/>
      <c r="BJ118" s="322"/>
      <c r="BK118" s="416"/>
      <c r="BL118" s="407"/>
      <c r="BM118" s="406"/>
      <c r="BN118" s="539"/>
      <c r="BO118" s="533"/>
      <c r="BP118" s="534"/>
      <c r="BQ118" s="384"/>
    </row>
    <row r="119" spans="3:69" ht="13.5" customHeight="1" x14ac:dyDescent="0.25">
      <c r="C119" s="6">
        <v>1</v>
      </c>
      <c r="D119" s="1" t="s">
        <v>23</v>
      </c>
      <c r="E119" s="200"/>
      <c r="F119" s="200"/>
      <c r="G119" s="200"/>
      <c r="H119" s="200"/>
      <c r="I119" s="200"/>
      <c r="J119" s="200"/>
      <c r="K119" s="200"/>
      <c r="BL119" s="406"/>
      <c r="BM119" s="406"/>
      <c r="BN119" s="539"/>
      <c r="BO119" s="533"/>
      <c r="BP119" s="534"/>
      <c r="BQ119" s="384"/>
    </row>
    <row r="120" spans="3:69" ht="13.5" customHeight="1" x14ac:dyDescent="0.25">
      <c r="C120" s="6">
        <v>2</v>
      </c>
      <c r="D120" s="1" t="s">
        <v>50</v>
      </c>
      <c r="BG120" s="406"/>
      <c r="BH120" s="406"/>
      <c r="BI120" s="406"/>
      <c r="BJ120" s="324"/>
      <c r="BK120" s="406"/>
      <c r="BL120" s="406"/>
      <c r="BM120" s="406"/>
      <c r="BN120" s="539"/>
      <c r="BO120" s="533"/>
      <c r="BP120" s="534"/>
      <c r="BQ120" s="384"/>
    </row>
    <row r="121" spans="3:69" ht="14.25" x14ac:dyDescent="0.25">
      <c r="C121" s="6">
        <v>3</v>
      </c>
      <c r="D121" s="580" t="s">
        <v>201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406"/>
      <c r="BH121" s="406"/>
      <c r="BI121" s="406"/>
      <c r="BJ121" s="324"/>
      <c r="BK121" s="406"/>
      <c r="BL121" s="406"/>
      <c r="BM121" s="406"/>
      <c r="BN121" s="539"/>
      <c r="BO121" s="533"/>
      <c r="BP121" s="534"/>
      <c r="BQ121" s="384"/>
    </row>
    <row r="122" spans="3:69" ht="14.25" x14ac:dyDescent="0.25">
      <c r="C122" s="6">
        <v>4</v>
      </c>
      <c r="D122" s="1" t="s">
        <v>86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406"/>
      <c r="BH122" s="406"/>
      <c r="BI122" s="406"/>
      <c r="BJ122" s="324"/>
      <c r="BK122" s="406"/>
      <c r="BL122" s="406"/>
      <c r="BM122" s="406"/>
      <c r="BN122" s="539"/>
      <c r="BO122" s="533"/>
      <c r="BP122" s="534"/>
      <c r="BQ122" s="384"/>
    </row>
    <row r="123" spans="3:69" ht="13.5" customHeight="1" x14ac:dyDescent="0.25">
      <c r="D123" s="1" t="s">
        <v>87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406"/>
      <c r="BI123" s="406"/>
      <c r="BJ123" s="324"/>
      <c r="BK123" s="406"/>
      <c r="BL123" s="406"/>
      <c r="BM123" s="406"/>
      <c r="BN123" s="539"/>
      <c r="BO123" s="533"/>
      <c r="BP123" s="534"/>
      <c r="BQ123" s="384"/>
    </row>
    <row r="124" spans="3:69" ht="13.5" customHeight="1" x14ac:dyDescent="0.25">
      <c r="C124" s="6">
        <v>5</v>
      </c>
      <c r="D124" s="1" t="s">
        <v>102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409"/>
      <c r="BH124" s="409"/>
      <c r="BI124" s="409"/>
      <c r="BJ124" s="325"/>
      <c r="BK124" s="409"/>
      <c r="BL124" s="409"/>
      <c r="BM124" s="409"/>
      <c r="BN124" s="539"/>
      <c r="BO124" s="533"/>
      <c r="BP124" s="534"/>
      <c r="BQ124" s="384"/>
    </row>
    <row r="125" spans="3:69" ht="13.5" customHeight="1" x14ac:dyDescent="0.25">
      <c r="C125" s="6">
        <v>6</v>
      </c>
      <c r="D125" s="1" t="s">
        <v>212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409"/>
      <c r="BH125" s="409"/>
      <c r="BI125" s="409"/>
      <c r="BJ125" s="325"/>
      <c r="BK125" s="409"/>
      <c r="BL125" s="409"/>
      <c r="BM125" s="409"/>
      <c r="BN125" s="539"/>
      <c r="BO125" s="533"/>
      <c r="BP125" s="534"/>
      <c r="BQ125" s="384"/>
    </row>
    <row r="126" spans="3:69" ht="13.5" customHeight="1" x14ac:dyDescent="0.25">
      <c r="C126" s="6">
        <v>7</v>
      </c>
      <c r="D126" s="1" t="s">
        <v>109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409"/>
      <c r="BH126" s="409"/>
      <c r="BI126" s="409"/>
      <c r="BJ126" s="325"/>
      <c r="BK126" s="409"/>
      <c r="BL126" s="409"/>
      <c r="BM126" s="409"/>
      <c r="BN126" s="539"/>
      <c r="BO126" s="533"/>
      <c r="BP126" s="534"/>
      <c r="BQ126" s="384"/>
    </row>
    <row r="127" spans="3:69" ht="13.5" customHeight="1" x14ac:dyDescent="0.25">
      <c r="C127" s="6">
        <v>8</v>
      </c>
      <c r="D127" s="1" t="s">
        <v>104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409"/>
      <c r="BH127" s="409"/>
      <c r="BI127" s="409"/>
      <c r="BJ127" s="325"/>
      <c r="BK127" s="409"/>
      <c r="BL127" s="409"/>
      <c r="BM127" s="409"/>
      <c r="BN127" s="539"/>
      <c r="BO127" s="533"/>
      <c r="BP127" s="534"/>
      <c r="BQ127" s="384"/>
    </row>
    <row r="128" spans="3:69" ht="14.25" x14ac:dyDescent="0.25">
      <c r="C128" s="6">
        <v>9</v>
      </c>
      <c r="D128" s="1" t="s">
        <v>76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409"/>
      <c r="BH128" s="409"/>
      <c r="BI128" s="409"/>
      <c r="BJ128" s="325"/>
      <c r="BK128" s="409"/>
      <c r="BL128" s="409"/>
      <c r="BM128" s="409"/>
      <c r="BN128" s="539"/>
      <c r="BO128" s="533"/>
      <c r="BP128" s="534"/>
      <c r="BQ128" s="384"/>
    </row>
    <row r="129" spans="3:69" ht="13.5" customHeight="1" x14ac:dyDescent="0.25">
      <c r="C129" s="6">
        <v>10</v>
      </c>
      <c r="D129" s="616" t="s">
        <v>208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409"/>
      <c r="BH129" s="409"/>
      <c r="BI129" s="409"/>
      <c r="BJ129" s="325"/>
      <c r="BK129" s="409"/>
      <c r="BL129" s="409"/>
      <c r="BM129" s="409"/>
      <c r="BN129" s="539"/>
      <c r="BO129" s="533"/>
      <c r="BP129" s="534"/>
      <c r="BQ129" s="384"/>
    </row>
    <row r="130" spans="3:69" ht="13.5" customHeight="1" x14ac:dyDescent="0.25">
      <c r="C130" s="6">
        <v>11</v>
      </c>
      <c r="D130" s="1" t="s">
        <v>73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409"/>
      <c r="BH130" s="409"/>
      <c r="BI130" s="409"/>
      <c r="BJ130" s="325"/>
      <c r="BK130" s="409"/>
      <c r="BL130" s="409"/>
      <c r="BM130" s="409"/>
      <c r="BN130" s="539"/>
      <c r="BO130" s="533"/>
      <c r="BP130" s="534"/>
      <c r="BQ130" s="384"/>
    </row>
    <row r="131" spans="3:69" ht="13.5" customHeight="1" x14ac:dyDescent="0.25">
      <c r="C131" s="6">
        <v>12</v>
      </c>
      <c r="D131" s="1" t="s">
        <v>84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409"/>
      <c r="BH131" s="409"/>
      <c r="BI131" s="409"/>
      <c r="BJ131" s="325"/>
      <c r="BK131" s="409"/>
      <c r="BL131" s="409"/>
      <c r="BM131" s="409"/>
      <c r="BN131" s="539"/>
      <c r="BO131" s="533"/>
      <c r="BP131" s="534"/>
      <c r="BQ131" s="384"/>
    </row>
    <row r="132" spans="3:69" ht="13.5" customHeight="1" x14ac:dyDescent="0.25">
      <c r="C132" s="6">
        <v>13</v>
      </c>
      <c r="D132" s="1" t="s">
        <v>85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409"/>
      <c r="BH132" s="409"/>
      <c r="BI132" s="409"/>
      <c r="BJ132" s="325"/>
      <c r="BK132" s="409"/>
      <c r="BL132" s="409"/>
      <c r="BM132" s="409"/>
      <c r="BN132" s="539"/>
      <c r="BO132" s="533"/>
      <c r="BP132" s="534"/>
      <c r="BQ132" s="384"/>
    </row>
    <row r="133" spans="3:69" ht="3" customHeight="1" x14ac:dyDescent="0.2">
      <c r="C133" s="2"/>
      <c r="E133" s="203"/>
      <c r="F133" s="203"/>
      <c r="G133" s="203"/>
      <c r="H133" s="203"/>
      <c r="I133" s="203"/>
      <c r="J133" s="203"/>
      <c r="K133" s="203"/>
      <c r="L133" s="203"/>
      <c r="M133" s="203"/>
      <c r="N133" s="203"/>
      <c r="O133" s="203"/>
      <c r="P133" s="203"/>
      <c r="Q133" s="203"/>
      <c r="R133" s="203"/>
      <c r="S133" s="203"/>
      <c r="T133" s="203"/>
      <c r="U133" s="203"/>
      <c r="V133" s="203"/>
      <c r="W133" s="203"/>
      <c r="X133" s="203"/>
      <c r="Y133" s="203"/>
      <c r="Z133" s="203"/>
      <c r="AA133" s="203"/>
      <c r="AB133" s="203"/>
      <c r="AC133" s="203"/>
      <c r="AD133" s="203"/>
      <c r="AE133" s="203"/>
      <c r="AF133" s="203"/>
      <c r="AG133" s="203"/>
      <c r="AH133" s="203"/>
      <c r="AI133" s="203"/>
      <c r="AJ133" s="203"/>
      <c r="AK133" s="203"/>
      <c r="AL133" s="203"/>
      <c r="AM133" s="203"/>
      <c r="AN133" s="203"/>
      <c r="AO133" s="203"/>
      <c r="AP133" s="203"/>
      <c r="AQ133" s="203"/>
      <c r="AR133" s="203"/>
      <c r="AS133" s="203"/>
      <c r="AT133" s="203"/>
      <c r="AU133" s="410"/>
      <c r="AV133" s="410"/>
      <c r="AW133" s="410"/>
      <c r="AX133" s="410"/>
      <c r="AY133" s="410"/>
      <c r="AZ133" s="410"/>
      <c r="BA133" s="410"/>
      <c r="BB133" s="410"/>
      <c r="BC133" s="410"/>
      <c r="BD133" s="410"/>
      <c r="BE133" s="410"/>
      <c r="BF133" s="410"/>
      <c r="BG133" s="410"/>
      <c r="BH133" s="410"/>
      <c r="BI133" s="410"/>
      <c r="BJ133" s="326"/>
      <c r="BK133" s="410"/>
      <c r="BL133" s="410"/>
      <c r="BM133" s="410"/>
    </row>
    <row r="134" spans="3:69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410"/>
      <c r="BH134" s="410"/>
      <c r="BI134" s="410"/>
      <c r="BJ134" s="326"/>
      <c r="BK134" s="410"/>
      <c r="BL134" s="410"/>
      <c r="BM134" s="410"/>
    </row>
    <row r="135" spans="3:69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410"/>
      <c r="BH135" s="410"/>
      <c r="BI135" s="410"/>
      <c r="BJ135" s="326"/>
      <c r="BK135" s="410"/>
      <c r="BL135" s="410"/>
      <c r="BM135" s="410"/>
    </row>
    <row r="136" spans="3:69" x14ac:dyDescent="0.2">
      <c r="C136" s="2"/>
      <c r="D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410"/>
      <c r="BH136" s="410"/>
      <c r="BI136" s="410"/>
      <c r="BJ136" s="326"/>
      <c r="BK136" s="410"/>
      <c r="BL136" s="410"/>
      <c r="BM136" s="410"/>
    </row>
    <row r="137" spans="3:69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410"/>
      <c r="BJ137" s="326"/>
      <c r="BK137" s="410"/>
      <c r="BL137" s="410"/>
      <c r="BM137" s="410"/>
    </row>
    <row r="138" spans="3:69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410"/>
      <c r="BH138" s="410"/>
      <c r="BI138" s="410"/>
      <c r="BJ138" s="326"/>
      <c r="BK138" s="410"/>
      <c r="BL138" s="410"/>
      <c r="BM138" s="410"/>
    </row>
    <row r="139" spans="3:69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410"/>
      <c r="BH139" s="410"/>
      <c r="BI139" s="410"/>
      <c r="BJ139" s="326"/>
      <c r="BK139" s="410"/>
      <c r="BL139" s="410"/>
      <c r="BM139" s="410"/>
    </row>
    <row r="140" spans="3:69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410"/>
      <c r="BH140" s="410"/>
      <c r="BI140" s="410"/>
      <c r="BJ140" s="326"/>
      <c r="BK140" s="410"/>
      <c r="BL140" s="410"/>
      <c r="BM140" s="410"/>
    </row>
    <row r="141" spans="3:69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410"/>
      <c r="BH141" s="410"/>
      <c r="BI141" s="410"/>
      <c r="BJ141" s="326"/>
      <c r="BK141" s="410"/>
      <c r="BL141" s="410"/>
      <c r="BM141" s="410"/>
    </row>
    <row r="142" spans="3:69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410"/>
      <c r="BH142" s="410"/>
      <c r="BI142" s="410"/>
      <c r="BJ142" s="326"/>
      <c r="BK142" s="410"/>
      <c r="BL142" s="410"/>
      <c r="BM142" s="410"/>
    </row>
    <row r="143" spans="3:69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410"/>
      <c r="BH143" s="410"/>
      <c r="BI143" s="410"/>
      <c r="BJ143" s="326"/>
      <c r="BK143" s="410"/>
      <c r="BL143" s="410"/>
      <c r="BM143" s="410"/>
    </row>
    <row r="144" spans="3:69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410"/>
      <c r="BH144" s="410"/>
      <c r="BI144" s="410"/>
      <c r="BJ144" s="326"/>
      <c r="BK144" s="410"/>
      <c r="BL144" s="410"/>
      <c r="BM144" s="410"/>
    </row>
    <row r="145" spans="3:65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410"/>
      <c r="BH145" s="410"/>
      <c r="BI145" s="410"/>
      <c r="BJ145" s="326"/>
      <c r="BK145" s="410"/>
      <c r="BL145" s="410"/>
      <c r="BM145" s="410"/>
    </row>
    <row r="146" spans="3:65" x14ac:dyDescent="0.2">
      <c r="C146" s="2"/>
      <c r="D146" s="2" t="s">
        <v>131</v>
      </c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410"/>
      <c r="BH146" s="410"/>
      <c r="BI146" s="410"/>
      <c r="BJ146" s="326"/>
      <c r="BK146" s="410"/>
      <c r="BL146" s="410"/>
      <c r="BM146" s="410"/>
    </row>
    <row r="147" spans="3:65" x14ac:dyDescent="0.2">
      <c r="C147" s="2"/>
      <c r="D147" s="2"/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410"/>
      <c r="BH147" s="410"/>
      <c r="BI147" s="410"/>
      <c r="BJ147" s="326"/>
      <c r="BK147" s="410"/>
      <c r="BL147" s="410"/>
      <c r="BM147" s="410"/>
    </row>
    <row r="148" spans="3:65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410"/>
      <c r="BH148" s="410"/>
      <c r="BI148" s="410"/>
      <c r="BJ148" s="326"/>
      <c r="BK148" s="410"/>
      <c r="BL148" s="410"/>
      <c r="BM148" s="410"/>
    </row>
    <row r="149" spans="3:65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410"/>
      <c r="BH149" s="410"/>
      <c r="BI149" s="410"/>
      <c r="BJ149" s="326"/>
      <c r="BK149" s="410"/>
      <c r="BL149" s="410"/>
      <c r="BM149" s="410"/>
    </row>
    <row r="150" spans="3:65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410"/>
      <c r="BH150" s="410"/>
      <c r="BI150" s="410"/>
      <c r="BJ150" s="326"/>
      <c r="BK150" s="410"/>
      <c r="BL150" s="410"/>
      <c r="BM150" s="410"/>
    </row>
    <row r="151" spans="3:65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410"/>
      <c r="BH151" s="410"/>
      <c r="BI151" s="410"/>
      <c r="BJ151" s="326"/>
      <c r="BK151" s="410"/>
      <c r="BL151" s="410"/>
      <c r="BM151" s="410"/>
    </row>
    <row r="152" spans="3:65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410"/>
      <c r="BH152" s="410"/>
      <c r="BI152" s="410"/>
      <c r="BJ152" s="326"/>
      <c r="BK152" s="410"/>
      <c r="BL152" s="410"/>
      <c r="BM152" s="410"/>
    </row>
    <row r="153" spans="3:65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410"/>
      <c r="BH153" s="410"/>
      <c r="BI153" s="410"/>
      <c r="BJ153" s="326"/>
      <c r="BK153" s="410"/>
      <c r="BL153" s="410"/>
      <c r="BM153" s="410"/>
    </row>
    <row r="154" spans="3:65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410"/>
      <c r="BH154" s="410"/>
      <c r="BI154" s="410"/>
      <c r="BJ154" s="326"/>
      <c r="BK154" s="410"/>
      <c r="BL154" s="410"/>
      <c r="BM154" s="410"/>
    </row>
    <row r="155" spans="3:65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410"/>
      <c r="BH155" s="410"/>
      <c r="BI155" s="410"/>
      <c r="BJ155" s="326"/>
      <c r="BK155" s="410"/>
      <c r="BL155" s="410"/>
      <c r="BM155" s="410"/>
    </row>
    <row r="156" spans="3:65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410"/>
      <c r="BH156" s="410"/>
      <c r="BI156" s="410"/>
      <c r="BJ156" s="326"/>
      <c r="BK156" s="410"/>
      <c r="BL156" s="410"/>
      <c r="BM156" s="410"/>
    </row>
    <row r="157" spans="3:65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410"/>
      <c r="BH157" s="410"/>
      <c r="BI157" s="410"/>
      <c r="BJ157" s="326"/>
      <c r="BK157" s="410"/>
      <c r="BL157" s="410"/>
      <c r="BM157" s="410"/>
    </row>
    <row r="158" spans="3:65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410"/>
      <c r="BH158" s="410"/>
      <c r="BI158" s="410"/>
      <c r="BJ158" s="326"/>
      <c r="BK158" s="410"/>
      <c r="BL158" s="410"/>
      <c r="BM158" s="410"/>
    </row>
    <row r="159" spans="3:65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410"/>
      <c r="BH159" s="410"/>
      <c r="BI159" s="410"/>
      <c r="BJ159" s="326"/>
      <c r="BK159" s="410"/>
      <c r="BL159" s="410"/>
      <c r="BM159" s="410"/>
    </row>
    <row r="160" spans="3:65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410"/>
      <c r="BH160" s="410"/>
      <c r="BI160" s="410"/>
      <c r="BJ160" s="326"/>
      <c r="BK160" s="410"/>
      <c r="BL160" s="410"/>
      <c r="BM160" s="410"/>
    </row>
    <row r="161" spans="3:65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410"/>
      <c r="BH161" s="410"/>
      <c r="BI161" s="410"/>
      <c r="BJ161" s="326"/>
      <c r="BK161" s="410"/>
      <c r="BL161" s="410"/>
      <c r="BM161" s="410"/>
    </row>
    <row r="162" spans="3:65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410"/>
      <c r="BI162" s="410"/>
      <c r="BJ162" s="326"/>
      <c r="BK162" s="410"/>
      <c r="BL162" s="410"/>
      <c r="BM162" s="410"/>
    </row>
    <row r="163" spans="3:65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410"/>
      <c r="BH163" s="410"/>
      <c r="BI163" s="410"/>
      <c r="BJ163" s="326"/>
      <c r="BK163" s="410"/>
      <c r="BL163" s="410"/>
      <c r="BM163" s="410"/>
    </row>
    <row r="164" spans="3:65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410"/>
      <c r="BI164" s="410"/>
      <c r="BJ164" s="326"/>
      <c r="BK164" s="410"/>
      <c r="BL164" s="410"/>
      <c r="BM164" s="410"/>
    </row>
    <row r="165" spans="3:65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410"/>
      <c r="BI165" s="410"/>
      <c r="BJ165" s="326"/>
      <c r="BK165" s="410"/>
      <c r="BL165" s="410"/>
      <c r="BM165" s="410"/>
    </row>
    <row r="166" spans="3:65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410"/>
      <c r="BI166" s="410"/>
      <c r="BJ166" s="326"/>
      <c r="BK166" s="410"/>
      <c r="BL166" s="410"/>
      <c r="BM166" s="410"/>
    </row>
    <row r="167" spans="3:65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410"/>
      <c r="BI167" s="410"/>
      <c r="BJ167" s="326"/>
      <c r="BK167" s="410"/>
      <c r="BL167" s="410"/>
      <c r="BM167" s="410"/>
    </row>
    <row r="168" spans="3:65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410"/>
      <c r="BI168" s="410"/>
      <c r="BJ168" s="326"/>
      <c r="BK168" s="410"/>
      <c r="BL168" s="410"/>
      <c r="BM168" s="410"/>
    </row>
    <row r="169" spans="3:65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410"/>
      <c r="BI169" s="410"/>
      <c r="BJ169" s="326"/>
      <c r="BK169" s="410"/>
      <c r="BL169" s="410"/>
      <c r="BM169" s="410"/>
    </row>
    <row r="170" spans="3:65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410"/>
      <c r="BH170" s="410"/>
      <c r="BI170" s="410"/>
      <c r="BJ170" s="326"/>
      <c r="BK170" s="410"/>
      <c r="BL170" s="410"/>
      <c r="BM170" s="410"/>
    </row>
    <row r="171" spans="3:65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410"/>
      <c r="BH171" s="410"/>
      <c r="BI171" s="410"/>
      <c r="BJ171" s="326"/>
      <c r="BK171" s="410"/>
      <c r="BL171" s="410"/>
      <c r="BM171" s="410"/>
    </row>
    <row r="172" spans="3:65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410"/>
      <c r="BH172" s="410"/>
      <c r="BI172" s="410"/>
      <c r="BJ172" s="326"/>
      <c r="BK172" s="410"/>
      <c r="BL172" s="410"/>
      <c r="BM172" s="410"/>
    </row>
    <row r="173" spans="3:65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410"/>
      <c r="BH173" s="410"/>
      <c r="BI173" s="410"/>
      <c r="BJ173" s="326"/>
      <c r="BK173" s="410"/>
      <c r="BL173" s="410"/>
      <c r="BM173" s="410"/>
    </row>
    <row r="174" spans="3:65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410"/>
      <c r="BH174" s="410"/>
      <c r="BI174" s="410"/>
      <c r="BJ174" s="326"/>
      <c r="BK174" s="410"/>
      <c r="BL174" s="410"/>
      <c r="BM174" s="410"/>
    </row>
    <row r="175" spans="3:65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410"/>
      <c r="BH175" s="410"/>
      <c r="BI175" s="410"/>
      <c r="BJ175" s="326"/>
      <c r="BK175" s="410"/>
      <c r="BL175" s="410"/>
      <c r="BM175" s="410"/>
    </row>
    <row r="176" spans="3:65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410"/>
      <c r="BH176" s="410"/>
      <c r="BI176" s="410"/>
      <c r="BJ176" s="326"/>
      <c r="BK176" s="410"/>
      <c r="BL176" s="410"/>
      <c r="BM176" s="410"/>
    </row>
    <row r="177" spans="3:65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410"/>
      <c r="BH177" s="410"/>
      <c r="BI177" s="410"/>
      <c r="BJ177" s="326"/>
      <c r="BK177" s="410"/>
      <c r="BL177" s="410"/>
      <c r="BM177" s="410"/>
    </row>
    <row r="178" spans="3:65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0"/>
      <c r="BH178" s="410"/>
      <c r="BI178" s="410"/>
      <c r="BJ178" s="326"/>
      <c r="BK178" s="410"/>
      <c r="BL178" s="410"/>
      <c r="BM178" s="410"/>
    </row>
    <row r="179" spans="3:65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410"/>
      <c r="BH179" s="410"/>
      <c r="BI179" s="410"/>
      <c r="BJ179" s="326"/>
      <c r="BK179" s="410"/>
      <c r="BL179" s="410"/>
      <c r="BM179" s="410"/>
    </row>
    <row r="180" spans="3:65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410"/>
      <c r="BH180" s="410"/>
      <c r="BI180" s="410"/>
      <c r="BJ180" s="326"/>
      <c r="BK180" s="410"/>
      <c r="BL180" s="410"/>
      <c r="BM180" s="410"/>
    </row>
    <row r="181" spans="3:65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410"/>
      <c r="BH181" s="410"/>
      <c r="BI181" s="410"/>
      <c r="BJ181" s="326"/>
      <c r="BK181" s="410"/>
      <c r="BL181" s="410"/>
      <c r="BM181" s="410"/>
    </row>
    <row r="182" spans="3:65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410"/>
      <c r="BH182" s="410"/>
      <c r="BI182" s="410"/>
      <c r="BJ182" s="326"/>
      <c r="BK182" s="410"/>
      <c r="BL182" s="410"/>
      <c r="BM182" s="410"/>
    </row>
    <row r="183" spans="3:65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410"/>
      <c r="BH183" s="410"/>
      <c r="BI183" s="410"/>
      <c r="BJ183" s="326"/>
      <c r="BK183" s="410"/>
      <c r="BL183" s="410"/>
      <c r="BM183" s="410"/>
    </row>
    <row r="184" spans="3:65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410"/>
      <c r="BI184" s="410"/>
      <c r="BJ184" s="326"/>
      <c r="BK184" s="410"/>
      <c r="BL184" s="410"/>
      <c r="BM184" s="410"/>
    </row>
    <row r="185" spans="3:65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410"/>
      <c r="BI185" s="410"/>
      <c r="BJ185" s="326"/>
      <c r="BK185" s="410"/>
      <c r="BL185" s="410"/>
      <c r="BM185" s="410"/>
    </row>
    <row r="186" spans="3:65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410"/>
      <c r="BI186" s="410"/>
      <c r="BJ186" s="326"/>
      <c r="BK186" s="410"/>
      <c r="BL186" s="410"/>
      <c r="BM186" s="410"/>
    </row>
    <row r="187" spans="3:65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410"/>
      <c r="BH187" s="410"/>
      <c r="BI187" s="410"/>
      <c r="BJ187" s="326"/>
      <c r="BK187" s="410"/>
      <c r="BL187" s="410"/>
      <c r="BM187" s="410"/>
    </row>
    <row r="188" spans="3:65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410"/>
      <c r="BH188" s="410"/>
      <c r="BI188" s="410"/>
      <c r="BJ188" s="326"/>
      <c r="BK188" s="410"/>
      <c r="BL188" s="410"/>
      <c r="BM188" s="410"/>
    </row>
    <row r="189" spans="3:65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410"/>
      <c r="BH189" s="410"/>
      <c r="BI189" s="410"/>
      <c r="BJ189" s="326"/>
      <c r="BK189" s="410"/>
      <c r="BL189" s="410"/>
      <c r="BM189" s="410"/>
    </row>
    <row r="190" spans="3:65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410"/>
      <c r="BH190" s="410"/>
      <c r="BI190" s="410"/>
      <c r="BJ190" s="326"/>
      <c r="BK190" s="410"/>
      <c r="BL190" s="410"/>
      <c r="BM190" s="410"/>
    </row>
    <row r="191" spans="3:65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410"/>
      <c r="BH191" s="410"/>
      <c r="BI191" s="410"/>
      <c r="BJ191" s="326"/>
      <c r="BK191" s="410"/>
      <c r="BL191" s="410"/>
      <c r="BM191" s="410"/>
    </row>
    <row r="192" spans="3:65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410"/>
      <c r="BH192" s="410"/>
      <c r="BI192" s="410"/>
      <c r="BJ192" s="326"/>
      <c r="BK192" s="410"/>
      <c r="BL192" s="410"/>
      <c r="BM192" s="410"/>
    </row>
    <row r="193" spans="3:65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410"/>
      <c r="BH193" s="410"/>
      <c r="BI193" s="410"/>
      <c r="BJ193" s="326"/>
      <c r="BK193" s="410"/>
      <c r="BL193" s="410"/>
      <c r="BM193" s="410"/>
    </row>
    <row r="194" spans="3:65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410"/>
      <c r="BH194" s="410"/>
      <c r="BI194" s="410"/>
      <c r="BJ194" s="326"/>
      <c r="BK194" s="410"/>
      <c r="BL194" s="410"/>
      <c r="BM194" s="410"/>
    </row>
    <row r="195" spans="3:65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410"/>
      <c r="BH195" s="410"/>
      <c r="BI195" s="410"/>
      <c r="BJ195" s="326"/>
      <c r="BK195" s="410"/>
      <c r="BL195" s="410"/>
      <c r="BM195" s="410"/>
    </row>
    <row r="196" spans="3:65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410"/>
      <c r="BH196" s="410"/>
      <c r="BI196" s="410"/>
      <c r="BJ196" s="326"/>
      <c r="BK196" s="410"/>
      <c r="BL196" s="410"/>
      <c r="BM196" s="410"/>
    </row>
    <row r="197" spans="3:65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410"/>
      <c r="BH197" s="410"/>
      <c r="BI197" s="410"/>
      <c r="BJ197" s="326"/>
      <c r="BK197" s="410"/>
      <c r="BL197" s="410"/>
      <c r="BM197" s="410"/>
    </row>
    <row r="198" spans="3:65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410"/>
      <c r="BH198" s="410"/>
      <c r="BI198" s="410"/>
      <c r="BJ198" s="326"/>
      <c r="BK198" s="410"/>
      <c r="BL198" s="410"/>
      <c r="BM198" s="410"/>
    </row>
    <row r="199" spans="3:65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410"/>
      <c r="BH199" s="410"/>
      <c r="BI199" s="410"/>
      <c r="BJ199" s="326"/>
      <c r="BK199" s="410"/>
      <c r="BL199" s="410"/>
      <c r="BM199" s="410"/>
    </row>
    <row r="200" spans="3:65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410"/>
      <c r="BH200" s="410"/>
      <c r="BI200" s="410"/>
      <c r="BJ200" s="326"/>
      <c r="BK200" s="410"/>
      <c r="BL200" s="410"/>
      <c r="BM200" s="410"/>
    </row>
    <row r="201" spans="3:65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410"/>
      <c r="BH201" s="410"/>
      <c r="BI201" s="410"/>
      <c r="BJ201" s="326"/>
      <c r="BK201" s="410"/>
      <c r="BL201" s="410"/>
      <c r="BM201" s="410"/>
    </row>
    <row r="202" spans="3:65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410"/>
      <c r="BH202" s="410"/>
      <c r="BI202" s="410"/>
      <c r="BJ202" s="326"/>
      <c r="BK202" s="410"/>
      <c r="BL202" s="410"/>
      <c r="BM202" s="410"/>
    </row>
    <row r="203" spans="3:65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410"/>
      <c r="BH203" s="410"/>
      <c r="BI203" s="410"/>
      <c r="BJ203" s="326"/>
      <c r="BK203" s="410"/>
      <c r="BL203" s="410"/>
      <c r="BM203" s="410"/>
    </row>
    <row r="204" spans="3:65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410"/>
      <c r="BI204" s="410"/>
      <c r="BJ204" s="326"/>
      <c r="BK204" s="410"/>
      <c r="BL204" s="410"/>
      <c r="BM204" s="410"/>
    </row>
    <row r="205" spans="3:65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410"/>
      <c r="BH205" s="410"/>
      <c r="BI205" s="410"/>
      <c r="BJ205" s="326"/>
      <c r="BK205" s="410"/>
      <c r="BL205" s="410"/>
      <c r="BM205" s="410"/>
    </row>
    <row r="206" spans="3:65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410"/>
      <c r="BH206" s="410"/>
      <c r="BI206" s="410"/>
      <c r="BJ206" s="326"/>
      <c r="BK206" s="410"/>
      <c r="BL206" s="410"/>
      <c r="BM206" s="410"/>
    </row>
    <row r="207" spans="3:65" x14ac:dyDescent="0.2">
      <c r="E207" s="200"/>
      <c r="F207" s="200"/>
      <c r="G207" s="200"/>
      <c r="H207" s="200"/>
      <c r="I207" s="200"/>
      <c r="J207" s="200"/>
      <c r="K207" s="200"/>
    </row>
    <row r="208" spans="3:65" x14ac:dyDescent="0.2">
      <c r="E208" s="200"/>
      <c r="F208" s="200"/>
      <c r="G208" s="200"/>
      <c r="H208" s="200"/>
      <c r="I208" s="200"/>
      <c r="J208" s="200"/>
      <c r="K208" s="200"/>
    </row>
    <row r="209" spans="5:11" x14ac:dyDescent="0.2">
      <c r="E209" s="200"/>
      <c r="F209" s="200"/>
      <c r="G209" s="200"/>
      <c r="H209" s="200"/>
      <c r="I209" s="200"/>
      <c r="J209" s="200"/>
      <c r="K209" s="200"/>
    </row>
    <row r="210" spans="5:11" x14ac:dyDescent="0.2">
      <c r="E210" s="200"/>
      <c r="F210" s="200"/>
      <c r="G210" s="200"/>
      <c r="H210" s="200"/>
      <c r="I210" s="200"/>
      <c r="J210" s="200"/>
      <c r="K210" s="200"/>
    </row>
    <row r="211" spans="5:11" x14ac:dyDescent="0.2">
      <c r="E211" s="200"/>
      <c r="F211" s="200"/>
      <c r="G211" s="200"/>
      <c r="H211" s="200"/>
      <c r="I211" s="200"/>
      <c r="J211" s="200"/>
      <c r="K211" s="200"/>
    </row>
    <row r="212" spans="5:11" x14ac:dyDescent="0.2">
      <c r="E212" s="200"/>
      <c r="F212" s="200"/>
      <c r="G212" s="200"/>
      <c r="H212" s="200"/>
      <c r="I212" s="200"/>
      <c r="J212" s="200"/>
      <c r="K212" s="200"/>
    </row>
    <row r="213" spans="5:11" x14ac:dyDescent="0.2">
      <c r="E213" s="200"/>
      <c r="F213" s="200"/>
      <c r="G213" s="200"/>
      <c r="H213" s="200"/>
      <c r="I213" s="200"/>
      <c r="J213" s="200"/>
      <c r="K213" s="200"/>
    </row>
    <row r="214" spans="5:11" x14ac:dyDescent="0.2">
      <c r="E214" s="200"/>
      <c r="F214" s="200"/>
      <c r="G214" s="200"/>
      <c r="H214" s="200"/>
      <c r="I214" s="200"/>
      <c r="J214" s="200"/>
      <c r="K214" s="200"/>
    </row>
    <row r="215" spans="5:11" x14ac:dyDescent="0.2">
      <c r="E215" s="200"/>
      <c r="F215" s="200"/>
      <c r="G215" s="200"/>
      <c r="H215" s="200"/>
      <c r="I215" s="200"/>
      <c r="J215" s="200"/>
      <c r="K215" s="200"/>
    </row>
    <row r="216" spans="5:11" x14ac:dyDescent="0.2">
      <c r="E216" s="200"/>
      <c r="F216" s="200"/>
      <c r="G216" s="200"/>
      <c r="H216" s="200"/>
      <c r="I216" s="200"/>
      <c r="J216" s="200"/>
      <c r="K216" s="200"/>
    </row>
    <row r="217" spans="5:11" x14ac:dyDescent="0.2">
      <c r="E217" s="200"/>
      <c r="F217" s="200"/>
      <c r="G217" s="200"/>
      <c r="H217" s="200"/>
      <c r="I217" s="200"/>
      <c r="J217" s="200"/>
      <c r="K217" s="200"/>
    </row>
    <row r="218" spans="5:11" x14ac:dyDescent="0.2">
      <c r="E218" s="200"/>
      <c r="F218" s="200"/>
      <c r="G218" s="200"/>
      <c r="H218" s="200"/>
      <c r="I218" s="200"/>
      <c r="J218" s="200"/>
      <c r="K218" s="200"/>
    </row>
    <row r="219" spans="5:11" x14ac:dyDescent="0.2">
      <c r="E219" s="200"/>
      <c r="F219" s="200"/>
      <c r="G219" s="200"/>
      <c r="H219" s="200"/>
      <c r="I219" s="200"/>
      <c r="J219" s="200"/>
      <c r="K219" s="200"/>
    </row>
    <row r="220" spans="5:11" x14ac:dyDescent="0.2">
      <c r="E220" s="200"/>
      <c r="F220" s="200"/>
      <c r="G220" s="200"/>
      <c r="H220" s="200"/>
      <c r="I220" s="200"/>
      <c r="J220" s="200"/>
      <c r="K220" s="200"/>
    </row>
    <row r="221" spans="5:11" x14ac:dyDescent="0.2">
      <c r="E221" s="200"/>
      <c r="F221" s="200"/>
      <c r="G221" s="200"/>
      <c r="H221" s="200"/>
      <c r="I221" s="200"/>
      <c r="J221" s="200"/>
      <c r="K221" s="200"/>
    </row>
    <row r="222" spans="5:11" x14ac:dyDescent="0.2">
      <c r="E222" s="200"/>
      <c r="F222" s="200"/>
      <c r="G222" s="200"/>
      <c r="H222" s="200"/>
      <c r="I222" s="200"/>
      <c r="J222" s="200"/>
      <c r="K222" s="200"/>
    </row>
    <row r="223" spans="5:11" x14ac:dyDescent="0.2">
      <c r="E223" s="200"/>
      <c r="F223" s="200"/>
      <c r="G223" s="200"/>
      <c r="H223" s="200"/>
      <c r="I223" s="200"/>
      <c r="J223" s="200"/>
      <c r="K223" s="200"/>
    </row>
    <row r="224" spans="5:11" x14ac:dyDescent="0.2">
      <c r="E224" s="200"/>
      <c r="F224" s="200"/>
      <c r="G224" s="200"/>
      <c r="H224" s="200"/>
      <c r="I224" s="200"/>
      <c r="J224" s="200"/>
      <c r="K224" s="200"/>
    </row>
    <row r="225" spans="5:11" x14ac:dyDescent="0.2">
      <c r="E225" s="200"/>
      <c r="F225" s="200"/>
      <c r="G225" s="200"/>
      <c r="H225" s="200"/>
      <c r="I225" s="200"/>
      <c r="J225" s="200"/>
      <c r="K225" s="200"/>
    </row>
    <row r="226" spans="5:11" x14ac:dyDescent="0.2">
      <c r="E226" s="200"/>
      <c r="F226" s="200"/>
      <c r="G226" s="200"/>
      <c r="H226" s="200"/>
      <c r="I226" s="200"/>
      <c r="J226" s="200"/>
      <c r="K226" s="200"/>
    </row>
    <row r="227" spans="5:11" x14ac:dyDescent="0.2">
      <c r="E227" s="200"/>
      <c r="F227" s="200"/>
      <c r="G227" s="200"/>
      <c r="H227" s="200"/>
      <c r="I227" s="200"/>
      <c r="J227" s="200"/>
      <c r="K227" s="200"/>
    </row>
    <row r="228" spans="5:11" x14ac:dyDescent="0.2">
      <c r="E228" s="200"/>
      <c r="F228" s="200"/>
      <c r="G228" s="200"/>
      <c r="H228" s="200"/>
      <c r="I228" s="200"/>
      <c r="J228" s="200"/>
      <c r="K228" s="200"/>
    </row>
    <row r="229" spans="5:11" x14ac:dyDescent="0.2">
      <c r="E229" s="200"/>
      <c r="F229" s="200"/>
      <c r="G229" s="200"/>
      <c r="H229" s="200"/>
      <c r="I229" s="200"/>
      <c r="J229" s="200"/>
      <c r="K229" s="200"/>
    </row>
    <row r="230" spans="5:11" x14ac:dyDescent="0.2">
      <c r="E230" s="200"/>
      <c r="F230" s="200"/>
      <c r="G230" s="200"/>
      <c r="H230" s="200"/>
      <c r="I230" s="200"/>
      <c r="J230" s="200"/>
      <c r="K230" s="200"/>
    </row>
    <row r="231" spans="5:11" x14ac:dyDescent="0.2">
      <c r="E231" s="200"/>
      <c r="F231" s="200"/>
      <c r="G231" s="200"/>
      <c r="H231" s="200"/>
      <c r="I231" s="200"/>
      <c r="J231" s="200"/>
      <c r="K231" s="200"/>
    </row>
    <row r="232" spans="5:11" x14ac:dyDescent="0.2">
      <c r="E232" s="200"/>
      <c r="F232" s="200"/>
      <c r="G232" s="200"/>
      <c r="H232" s="200"/>
      <c r="I232" s="200"/>
      <c r="J232" s="200"/>
      <c r="K232" s="200"/>
    </row>
    <row r="233" spans="5:11" x14ac:dyDescent="0.2">
      <c r="E233" s="200"/>
      <c r="F233" s="200"/>
      <c r="G233" s="200"/>
      <c r="H233" s="200"/>
      <c r="I233" s="200"/>
      <c r="J233" s="200"/>
      <c r="K233" s="200"/>
    </row>
    <row r="234" spans="5:11" x14ac:dyDescent="0.2">
      <c r="E234" s="200"/>
      <c r="F234" s="200"/>
      <c r="G234" s="200"/>
      <c r="H234" s="200"/>
      <c r="I234" s="200"/>
      <c r="J234" s="200"/>
      <c r="K234" s="200"/>
    </row>
    <row r="235" spans="5:11" x14ac:dyDescent="0.2">
      <c r="E235" s="200"/>
      <c r="F235" s="200"/>
      <c r="G235" s="200"/>
      <c r="H235" s="200"/>
      <c r="I235" s="200"/>
      <c r="J235" s="200"/>
      <c r="K235" s="200"/>
    </row>
    <row r="236" spans="5:11" x14ac:dyDescent="0.2">
      <c r="E236" s="200"/>
      <c r="F236" s="200"/>
      <c r="G236" s="200"/>
      <c r="H236" s="200"/>
      <c r="I236" s="200"/>
      <c r="J236" s="200"/>
      <c r="K236" s="200"/>
    </row>
    <row r="237" spans="5:11" x14ac:dyDescent="0.2">
      <c r="E237" s="200"/>
      <c r="F237" s="200"/>
      <c r="G237" s="200"/>
      <c r="H237" s="200"/>
      <c r="I237" s="200"/>
      <c r="J237" s="200"/>
      <c r="K237" s="200"/>
    </row>
    <row r="238" spans="5:11" x14ac:dyDescent="0.2">
      <c r="E238" s="200"/>
      <c r="F238" s="200"/>
      <c r="G238" s="200"/>
      <c r="H238" s="200"/>
      <c r="I238" s="200"/>
      <c r="J238" s="200"/>
      <c r="K238" s="200"/>
    </row>
    <row r="239" spans="5:11" x14ac:dyDescent="0.2">
      <c r="E239" s="200"/>
      <c r="F239" s="200"/>
      <c r="G239" s="200"/>
      <c r="H239" s="200"/>
      <c r="I239" s="200"/>
      <c r="J239" s="200"/>
      <c r="K239" s="200"/>
    </row>
    <row r="240" spans="5:11" x14ac:dyDescent="0.2">
      <c r="E240" s="200"/>
      <c r="F240" s="200"/>
      <c r="G240" s="200"/>
      <c r="H240" s="200"/>
      <c r="I240" s="200"/>
      <c r="J240" s="200"/>
      <c r="K240" s="200"/>
    </row>
    <row r="241" spans="5:11" x14ac:dyDescent="0.2">
      <c r="E241" s="200"/>
      <c r="F241" s="200"/>
      <c r="G241" s="200"/>
      <c r="H241" s="200"/>
      <c r="I241" s="200"/>
      <c r="J241" s="200"/>
      <c r="K241" s="200"/>
    </row>
    <row r="242" spans="5:11" x14ac:dyDescent="0.2">
      <c r="E242" s="200"/>
      <c r="F242" s="200"/>
      <c r="G242" s="200"/>
      <c r="H242" s="200"/>
      <c r="I242" s="200"/>
      <c r="J242" s="200"/>
      <c r="K242" s="200"/>
    </row>
    <row r="243" spans="5:11" x14ac:dyDescent="0.2">
      <c r="E243" s="200"/>
      <c r="F243" s="200"/>
      <c r="G243" s="200"/>
      <c r="H243" s="200"/>
      <c r="I243" s="200"/>
      <c r="J243" s="200"/>
      <c r="K243" s="200"/>
    </row>
    <row r="244" spans="5:11" x14ac:dyDescent="0.2">
      <c r="E244" s="200"/>
      <c r="F244" s="200"/>
      <c r="G244" s="200"/>
      <c r="H244" s="200"/>
      <c r="I244" s="200"/>
      <c r="J244" s="200"/>
      <c r="K244" s="200"/>
    </row>
    <row r="245" spans="5:11" x14ac:dyDescent="0.2">
      <c r="E245" s="200"/>
      <c r="F245" s="200"/>
      <c r="G245" s="200"/>
      <c r="H245" s="200"/>
      <c r="I245" s="200"/>
      <c r="J245" s="200"/>
      <c r="K245" s="200"/>
    </row>
    <row r="246" spans="5:11" x14ac:dyDescent="0.2">
      <c r="E246" s="200"/>
      <c r="F246" s="200"/>
      <c r="G246" s="200"/>
      <c r="H246" s="200"/>
      <c r="I246" s="200"/>
      <c r="J246" s="200"/>
      <c r="K246" s="200"/>
    </row>
    <row r="247" spans="5:11" x14ac:dyDescent="0.2">
      <c r="E247" s="200"/>
      <c r="F247" s="200"/>
      <c r="G247" s="200"/>
      <c r="H247" s="200"/>
      <c r="I247" s="200"/>
      <c r="J247" s="200"/>
      <c r="K247" s="200"/>
    </row>
    <row r="248" spans="5:11" x14ac:dyDescent="0.2">
      <c r="E248" s="200"/>
      <c r="F248" s="200"/>
      <c r="G248" s="200"/>
      <c r="H248" s="200"/>
      <c r="I248" s="200"/>
      <c r="J248" s="200"/>
      <c r="K248" s="200"/>
    </row>
    <row r="249" spans="5:11" x14ac:dyDescent="0.2">
      <c r="E249" s="200"/>
      <c r="F249" s="200"/>
      <c r="G249" s="200"/>
      <c r="H249" s="200"/>
      <c r="I249" s="200"/>
      <c r="J249" s="200"/>
      <c r="K249" s="200"/>
    </row>
    <row r="250" spans="5:11" x14ac:dyDescent="0.2">
      <c r="E250" s="200"/>
      <c r="F250" s="200"/>
      <c r="G250" s="200"/>
      <c r="H250" s="200"/>
      <c r="I250" s="200"/>
      <c r="J250" s="200"/>
      <c r="K250" s="200"/>
    </row>
    <row r="251" spans="5:11" x14ac:dyDescent="0.2">
      <c r="E251" s="200"/>
      <c r="F251" s="200"/>
      <c r="G251" s="200"/>
      <c r="H251" s="200"/>
      <c r="I251" s="200"/>
      <c r="J251" s="200"/>
      <c r="K251" s="200"/>
    </row>
    <row r="252" spans="5:11" x14ac:dyDescent="0.2">
      <c r="E252" s="200"/>
      <c r="F252" s="200"/>
      <c r="G252" s="200"/>
      <c r="H252" s="200"/>
      <c r="I252" s="200"/>
      <c r="J252" s="200"/>
      <c r="K252" s="200"/>
    </row>
    <row r="253" spans="5:11" x14ac:dyDescent="0.2">
      <c r="E253" s="200"/>
      <c r="F253" s="200"/>
      <c r="G253" s="200"/>
      <c r="H253" s="200"/>
      <c r="I253" s="200"/>
      <c r="J253" s="200"/>
      <c r="K253" s="200"/>
    </row>
    <row r="254" spans="5:11" x14ac:dyDescent="0.2">
      <c r="E254" s="200"/>
      <c r="F254" s="200"/>
      <c r="G254" s="200"/>
      <c r="H254" s="200"/>
      <c r="I254" s="200"/>
      <c r="J254" s="200"/>
      <c r="K254" s="200"/>
    </row>
    <row r="255" spans="5:11" x14ac:dyDescent="0.2">
      <c r="E255" s="200"/>
      <c r="F255" s="200"/>
      <c r="G255" s="200"/>
      <c r="H255" s="200"/>
      <c r="I255" s="200"/>
      <c r="J255" s="200"/>
      <c r="K255" s="200"/>
    </row>
    <row r="256" spans="5:11" x14ac:dyDescent="0.2">
      <c r="E256" s="200"/>
      <c r="F256" s="200"/>
      <c r="G256" s="200"/>
      <c r="H256" s="200"/>
      <c r="I256" s="200"/>
      <c r="J256" s="200"/>
      <c r="K256" s="200"/>
    </row>
    <row r="257" spans="5:11" x14ac:dyDescent="0.2">
      <c r="E257" s="200"/>
      <c r="F257" s="200"/>
      <c r="G257" s="200"/>
      <c r="H257" s="200"/>
      <c r="I257" s="200"/>
      <c r="J257" s="200"/>
      <c r="K257" s="200"/>
    </row>
    <row r="258" spans="5:11" x14ac:dyDescent="0.2">
      <c r="E258" s="200"/>
      <c r="F258" s="200"/>
      <c r="G258" s="200"/>
      <c r="H258" s="200"/>
      <c r="I258" s="200"/>
      <c r="J258" s="200"/>
      <c r="K258" s="200"/>
    </row>
    <row r="259" spans="5:11" x14ac:dyDescent="0.2">
      <c r="E259" s="200"/>
      <c r="F259" s="200"/>
      <c r="G259" s="200"/>
      <c r="H259" s="200"/>
      <c r="I259" s="200"/>
      <c r="J259" s="200"/>
      <c r="K259" s="200"/>
    </row>
    <row r="260" spans="5:11" x14ac:dyDescent="0.2">
      <c r="E260" s="200"/>
      <c r="F260" s="200"/>
      <c r="G260" s="200"/>
      <c r="H260" s="200"/>
      <c r="I260" s="200"/>
      <c r="J260" s="200"/>
      <c r="K260" s="200"/>
    </row>
    <row r="261" spans="5:11" x14ac:dyDescent="0.2">
      <c r="E261" s="200"/>
      <c r="F261" s="200"/>
      <c r="G261" s="200"/>
      <c r="H261" s="200"/>
      <c r="I261" s="200"/>
      <c r="J261" s="200"/>
      <c r="K261" s="200"/>
    </row>
    <row r="262" spans="5:11" x14ac:dyDescent="0.2">
      <c r="E262" s="200"/>
      <c r="F262" s="200"/>
      <c r="G262" s="200"/>
      <c r="H262" s="200"/>
      <c r="I262" s="200"/>
      <c r="J262" s="200"/>
      <c r="K262" s="200"/>
    </row>
    <row r="263" spans="5:11" x14ac:dyDescent="0.2">
      <c r="E263" s="200"/>
      <c r="F263" s="200"/>
      <c r="G263" s="200"/>
      <c r="H263" s="200"/>
      <c r="I263" s="200"/>
      <c r="J263" s="200"/>
      <c r="K263" s="200"/>
    </row>
    <row r="264" spans="5:11" x14ac:dyDescent="0.2">
      <c r="E264" s="200"/>
      <c r="F264" s="200"/>
      <c r="G264" s="200"/>
      <c r="H264" s="200"/>
      <c r="I264" s="200"/>
      <c r="J264" s="200"/>
      <c r="K264" s="200"/>
    </row>
    <row r="265" spans="5:11" x14ac:dyDescent="0.2">
      <c r="E265" s="200"/>
      <c r="F265" s="200"/>
      <c r="G265" s="200"/>
      <c r="H265" s="200"/>
      <c r="I265" s="200"/>
      <c r="J265" s="200"/>
      <c r="K265" s="200"/>
    </row>
    <row r="266" spans="5:11" x14ac:dyDescent="0.2">
      <c r="E266" s="200"/>
      <c r="F266" s="200"/>
      <c r="G266" s="200"/>
      <c r="H266" s="200"/>
      <c r="I266" s="200"/>
      <c r="J266" s="200"/>
      <c r="K266" s="200"/>
    </row>
    <row r="267" spans="5:11" x14ac:dyDescent="0.2">
      <c r="E267" s="200"/>
      <c r="F267" s="200"/>
      <c r="G267" s="200"/>
      <c r="H267" s="200"/>
      <c r="I267" s="200"/>
      <c r="J267" s="200"/>
      <c r="K267" s="200"/>
    </row>
    <row r="268" spans="5:11" x14ac:dyDescent="0.2">
      <c r="E268" s="200"/>
      <c r="F268" s="200"/>
      <c r="G268" s="200"/>
      <c r="H268" s="200"/>
      <c r="I268" s="200"/>
      <c r="J268" s="200"/>
      <c r="K268" s="200"/>
    </row>
    <row r="269" spans="5:11" x14ac:dyDescent="0.2">
      <c r="E269" s="200"/>
      <c r="F269" s="200"/>
      <c r="G269" s="200"/>
      <c r="H269" s="200"/>
      <c r="I269" s="200"/>
      <c r="J269" s="200"/>
      <c r="K269" s="200"/>
    </row>
    <row r="270" spans="5:11" x14ac:dyDescent="0.2">
      <c r="E270" s="200"/>
      <c r="F270" s="200"/>
      <c r="G270" s="200"/>
      <c r="H270" s="200"/>
      <c r="I270" s="200"/>
      <c r="J270" s="200"/>
      <c r="K270" s="200"/>
    </row>
    <row r="271" spans="5:11" x14ac:dyDescent="0.2">
      <c r="E271" s="200"/>
      <c r="F271" s="200"/>
      <c r="G271" s="200"/>
      <c r="H271" s="200"/>
      <c r="I271" s="200"/>
      <c r="J271" s="200"/>
      <c r="K271" s="200"/>
    </row>
    <row r="272" spans="5:11" x14ac:dyDescent="0.2">
      <c r="E272" s="200"/>
      <c r="F272" s="200"/>
      <c r="G272" s="200"/>
      <c r="H272" s="200"/>
      <c r="I272" s="200"/>
      <c r="J272" s="200"/>
      <c r="K272" s="200"/>
    </row>
    <row r="273" spans="5:11" x14ac:dyDescent="0.2">
      <c r="E273" s="200"/>
      <c r="F273" s="200"/>
      <c r="G273" s="200"/>
      <c r="H273" s="200"/>
      <c r="I273" s="200"/>
      <c r="J273" s="200"/>
      <c r="K273" s="200"/>
    </row>
    <row r="274" spans="5:11" x14ac:dyDescent="0.2">
      <c r="E274" s="200"/>
      <c r="F274" s="200"/>
      <c r="G274" s="200"/>
      <c r="H274" s="200"/>
      <c r="I274" s="200"/>
      <c r="J274" s="200"/>
      <c r="K274" s="200"/>
    </row>
    <row r="275" spans="5:11" x14ac:dyDescent="0.2">
      <c r="E275" s="200"/>
      <c r="F275" s="200"/>
      <c r="G275" s="200"/>
      <c r="H275" s="200"/>
      <c r="I275" s="200"/>
      <c r="J275" s="200"/>
      <c r="K275" s="200"/>
    </row>
    <row r="276" spans="5:11" x14ac:dyDescent="0.2">
      <c r="E276" s="200"/>
      <c r="F276" s="200"/>
      <c r="G276" s="200"/>
      <c r="H276" s="200"/>
      <c r="I276" s="200"/>
      <c r="J276" s="200"/>
      <c r="K276" s="200"/>
    </row>
    <row r="277" spans="5:11" x14ac:dyDescent="0.2">
      <c r="E277" s="200"/>
      <c r="F277" s="200"/>
      <c r="G277" s="200"/>
      <c r="H277" s="200"/>
      <c r="I277" s="200"/>
      <c r="J277" s="200"/>
      <c r="K277" s="200"/>
    </row>
    <row r="278" spans="5:11" x14ac:dyDescent="0.2">
      <c r="E278" s="200"/>
      <c r="F278" s="200"/>
      <c r="G278" s="200"/>
      <c r="H278" s="200"/>
      <c r="I278" s="200"/>
      <c r="J278" s="200"/>
      <c r="K278" s="200"/>
    </row>
    <row r="279" spans="5:11" x14ac:dyDescent="0.2">
      <c r="E279" s="200"/>
      <c r="F279" s="200"/>
      <c r="G279" s="200"/>
      <c r="H279" s="200"/>
      <c r="I279" s="200"/>
      <c r="J279" s="200"/>
      <c r="K279" s="200"/>
    </row>
    <row r="280" spans="5:11" x14ac:dyDescent="0.2">
      <c r="E280" s="200"/>
      <c r="F280" s="200"/>
      <c r="G280" s="200"/>
      <c r="H280" s="200"/>
      <c r="I280" s="200"/>
      <c r="J280" s="200"/>
      <c r="K280" s="200"/>
    </row>
    <row r="281" spans="5:11" x14ac:dyDescent="0.2">
      <c r="E281" s="200"/>
      <c r="F281" s="200"/>
      <c r="G281" s="200"/>
      <c r="H281" s="200"/>
      <c r="I281" s="200"/>
      <c r="J281" s="200"/>
      <c r="K281" s="200"/>
    </row>
    <row r="282" spans="5:11" x14ac:dyDescent="0.2">
      <c r="E282" s="200"/>
      <c r="F282" s="200"/>
      <c r="G282" s="200"/>
      <c r="H282" s="200"/>
      <c r="I282" s="200"/>
      <c r="J282" s="200"/>
      <c r="K282" s="200"/>
    </row>
    <row r="283" spans="5:11" x14ac:dyDescent="0.2">
      <c r="E283" s="200"/>
      <c r="F283" s="200"/>
      <c r="G283" s="200"/>
      <c r="H283" s="200"/>
      <c r="I283" s="200"/>
      <c r="J283" s="200"/>
      <c r="K283" s="200"/>
    </row>
    <row r="284" spans="5:11" x14ac:dyDescent="0.2">
      <c r="E284" s="200"/>
      <c r="F284" s="200"/>
      <c r="G284" s="200"/>
      <c r="H284" s="200"/>
      <c r="I284" s="200"/>
      <c r="J284" s="200"/>
      <c r="K284" s="200"/>
    </row>
    <row r="285" spans="5:11" x14ac:dyDescent="0.2">
      <c r="E285" s="200"/>
      <c r="F285" s="200"/>
      <c r="G285" s="200"/>
      <c r="H285" s="200"/>
      <c r="I285" s="200"/>
      <c r="J285" s="200"/>
      <c r="K285" s="200"/>
    </row>
    <row r="286" spans="5:11" x14ac:dyDescent="0.2">
      <c r="E286" s="200"/>
      <c r="F286" s="200"/>
      <c r="G286" s="200"/>
      <c r="H286" s="200"/>
      <c r="I286" s="200"/>
      <c r="J286" s="200"/>
      <c r="K286" s="200"/>
    </row>
    <row r="287" spans="5:11" x14ac:dyDescent="0.2">
      <c r="E287" s="200"/>
      <c r="F287" s="200"/>
      <c r="G287" s="200"/>
      <c r="H287" s="200"/>
      <c r="I287" s="200"/>
      <c r="J287" s="200"/>
      <c r="K287" s="200"/>
    </row>
    <row r="288" spans="5:11" x14ac:dyDescent="0.2">
      <c r="E288" s="200"/>
      <c r="F288" s="200"/>
      <c r="G288" s="200"/>
      <c r="H288" s="200"/>
      <c r="I288" s="200"/>
      <c r="J288" s="200"/>
      <c r="K288" s="200"/>
    </row>
    <row r="289" spans="5:11" x14ac:dyDescent="0.2">
      <c r="E289" s="200"/>
      <c r="F289" s="200"/>
      <c r="G289" s="200"/>
      <c r="H289" s="200"/>
      <c r="I289" s="200"/>
      <c r="J289" s="200"/>
      <c r="K289" s="200"/>
    </row>
    <row r="290" spans="5:11" x14ac:dyDescent="0.2">
      <c r="E290" s="200"/>
      <c r="F290" s="200"/>
      <c r="G290" s="200"/>
      <c r="H290" s="200"/>
      <c r="I290" s="200"/>
      <c r="J290" s="200"/>
      <c r="K290" s="200"/>
    </row>
    <row r="291" spans="5:11" x14ac:dyDescent="0.2">
      <c r="E291" s="200"/>
      <c r="F291" s="200"/>
      <c r="G291" s="200"/>
      <c r="H291" s="200"/>
      <c r="I291" s="200"/>
      <c r="J291" s="200"/>
      <c r="K291" s="200"/>
    </row>
    <row r="292" spans="5:11" x14ac:dyDescent="0.2">
      <c r="E292" s="200"/>
      <c r="F292" s="200"/>
      <c r="G292" s="200"/>
      <c r="H292" s="200"/>
      <c r="I292" s="200"/>
      <c r="J292" s="200"/>
      <c r="K292" s="200"/>
    </row>
    <row r="293" spans="5:11" x14ac:dyDescent="0.2">
      <c r="E293" s="200"/>
      <c r="F293" s="200"/>
      <c r="G293" s="200"/>
      <c r="H293" s="200"/>
      <c r="I293" s="200"/>
      <c r="J293" s="200"/>
      <c r="K293" s="200"/>
    </row>
    <row r="294" spans="5:11" x14ac:dyDescent="0.2">
      <c r="E294" s="200"/>
      <c r="F294" s="200"/>
      <c r="G294" s="200"/>
      <c r="H294" s="200"/>
      <c r="I294" s="200"/>
      <c r="J294" s="200"/>
      <c r="K294" s="200"/>
    </row>
    <row r="295" spans="5:11" x14ac:dyDescent="0.2">
      <c r="E295" s="200"/>
      <c r="F295" s="200"/>
      <c r="G295" s="200"/>
      <c r="H295" s="200"/>
      <c r="I295" s="200"/>
      <c r="J295" s="200"/>
      <c r="K295" s="200"/>
    </row>
    <row r="296" spans="5:11" x14ac:dyDescent="0.2">
      <c r="E296" s="200"/>
      <c r="F296" s="200"/>
      <c r="G296" s="200"/>
      <c r="H296" s="200"/>
      <c r="I296" s="200"/>
      <c r="J296" s="200"/>
      <c r="K296" s="200"/>
    </row>
    <row r="297" spans="5:11" x14ac:dyDescent="0.2">
      <c r="E297" s="200"/>
      <c r="F297" s="200"/>
      <c r="G297" s="200"/>
      <c r="H297" s="200"/>
      <c r="I297" s="200"/>
      <c r="J297" s="200"/>
      <c r="K297" s="200"/>
    </row>
    <row r="298" spans="5:11" x14ac:dyDescent="0.2">
      <c r="E298" s="200"/>
      <c r="F298" s="200"/>
      <c r="G298" s="200"/>
      <c r="H298" s="200"/>
      <c r="I298" s="200"/>
      <c r="J298" s="200"/>
      <c r="K298" s="200"/>
    </row>
    <row r="299" spans="5:11" x14ac:dyDescent="0.2">
      <c r="E299" s="200"/>
      <c r="F299" s="200"/>
      <c r="G299" s="200"/>
      <c r="H299" s="200"/>
      <c r="I299" s="200"/>
      <c r="J299" s="200"/>
      <c r="K299" s="200"/>
    </row>
    <row r="300" spans="5:11" x14ac:dyDescent="0.2">
      <c r="E300" s="200"/>
      <c r="F300" s="200"/>
      <c r="G300" s="200"/>
      <c r="H300" s="200"/>
      <c r="I300" s="200"/>
      <c r="J300" s="200"/>
      <c r="K300" s="200"/>
    </row>
    <row r="301" spans="5:11" x14ac:dyDescent="0.2">
      <c r="E301" s="200"/>
      <c r="F301" s="200"/>
      <c r="G301" s="200"/>
      <c r="H301" s="200"/>
      <c r="I301" s="200"/>
      <c r="J301" s="200"/>
      <c r="K301" s="200"/>
    </row>
    <row r="302" spans="5:11" x14ac:dyDescent="0.2">
      <c r="E302" s="200"/>
      <c r="F302" s="200"/>
      <c r="G302" s="200"/>
      <c r="H302" s="200"/>
      <c r="I302" s="200"/>
      <c r="J302" s="200"/>
      <c r="K302" s="200"/>
    </row>
    <row r="303" spans="5:11" x14ac:dyDescent="0.2">
      <c r="E303" s="200"/>
      <c r="F303" s="200"/>
      <c r="G303" s="200"/>
      <c r="H303" s="200"/>
      <c r="I303" s="200"/>
      <c r="J303" s="200"/>
      <c r="K303" s="200"/>
    </row>
    <row r="304" spans="5:11" x14ac:dyDescent="0.2">
      <c r="E304" s="200"/>
      <c r="F304" s="200"/>
      <c r="G304" s="200"/>
      <c r="H304" s="200"/>
      <c r="I304" s="200"/>
      <c r="J304" s="200"/>
      <c r="K304" s="200"/>
    </row>
    <row r="305" spans="5:11" x14ac:dyDescent="0.2">
      <c r="E305" s="200"/>
      <c r="F305" s="200"/>
      <c r="G305" s="200"/>
      <c r="H305" s="200"/>
      <c r="I305" s="200"/>
      <c r="J305" s="200"/>
      <c r="K305" s="200"/>
    </row>
    <row r="306" spans="5:11" x14ac:dyDescent="0.2">
      <c r="E306" s="200"/>
      <c r="F306" s="200"/>
      <c r="G306" s="200"/>
      <c r="H306" s="200"/>
      <c r="I306" s="200"/>
      <c r="J306" s="200"/>
      <c r="K306" s="200"/>
    </row>
    <row r="307" spans="5:11" x14ac:dyDescent="0.2">
      <c r="E307" s="200"/>
      <c r="F307" s="200"/>
      <c r="G307" s="200"/>
      <c r="H307" s="200"/>
      <c r="I307" s="200"/>
      <c r="J307" s="200"/>
      <c r="K307" s="200"/>
    </row>
    <row r="308" spans="5:11" x14ac:dyDescent="0.2">
      <c r="E308" s="200"/>
      <c r="F308" s="200"/>
      <c r="G308" s="200"/>
      <c r="H308" s="200"/>
      <c r="I308" s="200"/>
      <c r="J308" s="200"/>
      <c r="K308" s="200"/>
    </row>
    <row r="309" spans="5:11" x14ac:dyDescent="0.2">
      <c r="E309" s="200"/>
      <c r="F309" s="200"/>
      <c r="G309" s="200"/>
      <c r="H309" s="200"/>
      <c r="I309" s="200"/>
      <c r="J309" s="200"/>
      <c r="K309" s="200"/>
    </row>
    <row r="310" spans="5:11" x14ac:dyDescent="0.2">
      <c r="E310" s="200"/>
      <c r="F310" s="200"/>
      <c r="G310" s="200"/>
      <c r="H310" s="200"/>
      <c r="I310" s="200"/>
      <c r="J310" s="200"/>
      <c r="K310" s="200"/>
    </row>
    <row r="311" spans="5:11" x14ac:dyDescent="0.2">
      <c r="E311" s="200"/>
      <c r="F311" s="200"/>
      <c r="G311" s="200"/>
      <c r="H311" s="200"/>
      <c r="I311" s="200"/>
      <c r="J311" s="200"/>
      <c r="K311" s="200"/>
    </row>
    <row r="312" spans="5:11" x14ac:dyDescent="0.2">
      <c r="E312" s="200"/>
      <c r="F312" s="200"/>
      <c r="G312" s="200"/>
      <c r="H312" s="200"/>
      <c r="I312" s="200"/>
      <c r="J312" s="200"/>
      <c r="K312" s="200"/>
    </row>
    <row r="313" spans="5:11" x14ac:dyDescent="0.2">
      <c r="E313" s="200"/>
      <c r="F313" s="200"/>
      <c r="G313" s="200"/>
      <c r="H313" s="200"/>
      <c r="I313" s="200"/>
      <c r="J313" s="200"/>
      <c r="K313" s="200"/>
    </row>
    <row r="314" spans="5:11" x14ac:dyDescent="0.2">
      <c r="E314" s="200"/>
      <c r="F314" s="200"/>
      <c r="G314" s="200"/>
      <c r="H314" s="200"/>
      <c r="I314" s="200"/>
      <c r="J314" s="200"/>
      <c r="K314" s="200"/>
    </row>
    <row r="315" spans="5:11" x14ac:dyDescent="0.2">
      <c r="E315" s="200"/>
      <c r="F315" s="200"/>
      <c r="G315" s="200"/>
      <c r="H315" s="200"/>
      <c r="I315" s="200"/>
      <c r="J315" s="200"/>
      <c r="K315" s="200"/>
    </row>
    <row r="316" spans="5:11" x14ac:dyDescent="0.2">
      <c r="E316" s="200"/>
      <c r="F316" s="200"/>
      <c r="G316" s="200"/>
      <c r="H316" s="200"/>
      <c r="I316" s="200"/>
      <c r="J316" s="200"/>
      <c r="K316" s="200"/>
    </row>
    <row r="317" spans="5:11" x14ac:dyDescent="0.2">
      <c r="E317" s="200"/>
      <c r="F317" s="200"/>
      <c r="G317" s="200"/>
      <c r="H317" s="200"/>
      <c r="I317" s="200"/>
      <c r="J317" s="200"/>
      <c r="K317" s="200"/>
    </row>
    <row r="318" spans="5:11" x14ac:dyDescent="0.2">
      <c r="E318" s="200"/>
      <c r="F318" s="200"/>
      <c r="G318" s="200"/>
      <c r="H318" s="200"/>
      <c r="I318" s="200"/>
      <c r="J318" s="200"/>
      <c r="K318" s="200"/>
    </row>
    <row r="319" spans="5:11" x14ac:dyDescent="0.2">
      <c r="E319" s="200"/>
      <c r="F319" s="200"/>
      <c r="G319" s="200"/>
      <c r="H319" s="200"/>
      <c r="I319" s="200"/>
      <c r="J319" s="200"/>
      <c r="K319" s="200"/>
    </row>
    <row r="320" spans="5:11" x14ac:dyDescent="0.2">
      <c r="E320" s="200"/>
      <c r="F320" s="200"/>
      <c r="G320" s="200"/>
      <c r="H320" s="200"/>
      <c r="I320" s="200"/>
      <c r="J320" s="200"/>
      <c r="K320" s="200"/>
    </row>
    <row r="321" spans="5:11" x14ac:dyDescent="0.2">
      <c r="E321" s="200"/>
      <c r="F321" s="200"/>
      <c r="G321" s="200"/>
      <c r="H321" s="200"/>
      <c r="I321" s="200"/>
      <c r="J321" s="200"/>
      <c r="K321" s="200"/>
    </row>
    <row r="322" spans="5:11" x14ac:dyDescent="0.2">
      <c r="E322" s="200"/>
      <c r="F322" s="200"/>
      <c r="G322" s="200"/>
      <c r="H322" s="200"/>
      <c r="I322" s="200"/>
      <c r="J322" s="200"/>
      <c r="K322" s="200"/>
    </row>
    <row r="323" spans="5:11" x14ac:dyDescent="0.2">
      <c r="E323" s="200"/>
      <c r="F323" s="200"/>
      <c r="G323" s="200"/>
      <c r="H323" s="200"/>
      <c r="I323" s="200"/>
      <c r="J323" s="200"/>
      <c r="K323" s="200"/>
    </row>
    <row r="324" spans="5:11" x14ac:dyDescent="0.2">
      <c r="E324" s="200"/>
      <c r="F324" s="200"/>
      <c r="G324" s="200"/>
      <c r="H324" s="200"/>
      <c r="I324" s="200"/>
      <c r="J324" s="200"/>
      <c r="K324" s="200"/>
    </row>
    <row r="325" spans="5:11" x14ac:dyDescent="0.2">
      <c r="E325" s="200"/>
      <c r="F325" s="200"/>
      <c r="G325" s="200"/>
      <c r="H325" s="200"/>
      <c r="I325" s="200"/>
      <c r="J325" s="200"/>
      <c r="K325" s="200"/>
    </row>
    <row r="326" spans="5:11" x14ac:dyDescent="0.2">
      <c r="E326" s="200"/>
      <c r="F326" s="200"/>
      <c r="G326" s="200"/>
      <c r="H326" s="200"/>
      <c r="I326" s="200"/>
      <c r="J326" s="200"/>
      <c r="K326" s="200"/>
    </row>
    <row r="327" spans="5:11" x14ac:dyDescent="0.2">
      <c r="E327" s="200"/>
      <c r="F327" s="200"/>
      <c r="G327" s="200"/>
      <c r="H327" s="200"/>
      <c r="I327" s="200"/>
      <c r="J327" s="200"/>
      <c r="K327" s="200"/>
    </row>
    <row r="328" spans="5:11" x14ac:dyDescent="0.2">
      <c r="E328" s="200"/>
      <c r="F328" s="200"/>
      <c r="G328" s="200"/>
      <c r="H328" s="200"/>
      <c r="I328" s="200"/>
      <c r="J328" s="200"/>
      <c r="K328" s="200"/>
    </row>
    <row r="329" spans="5:11" x14ac:dyDescent="0.2">
      <c r="E329" s="200"/>
      <c r="F329" s="200"/>
      <c r="G329" s="200"/>
      <c r="H329" s="200"/>
      <c r="I329" s="200"/>
      <c r="J329" s="200"/>
      <c r="K329" s="200"/>
    </row>
    <row r="330" spans="5:11" x14ac:dyDescent="0.2">
      <c r="E330" s="200"/>
      <c r="F330" s="200"/>
      <c r="G330" s="200"/>
      <c r="H330" s="200"/>
      <c r="I330" s="200"/>
      <c r="J330" s="200"/>
      <c r="K330" s="200"/>
    </row>
    <row r="331" spans="5:11" x14ac:dyDescent="0.2">
      <c r="E331" s="200"/>
      <c r="F331" s="200"/>
      <c r="G331" s="200"/>
      <c r="H331" s="200"/>
      <c r="I331" s="200"/>
      <c r="J331" s="200"/>
      <c r="K331" s="200"/>
    </row>
    <row r="332" spans="5:11" x14ac:dyDescent="0.2">
      <c r="E332" s="200"/>
      <c r="F332" s="200"/>
      <c r="G332" s="200"/>
      <c r="H332" s="200"/>
      <c r="I332" s="200"/>
      <c r="J332" s="200"/>
      <c r="K332" s="200"/>
    </row>
    <row r="333" spans="5:11" x14ac:dyDescent="0.2">
      <c r="E333" s="200"/>
      <c r="F333" s="200"/>
      <c r="G333" s="200"/>
      <c r="H333" s="200"/>
      <c r="I333" s="200"/>
      <c r="J333" s="200"/>
      <c r="K333" s="200"/>
    </row>
    <row r="334" spans="5:11" x14ac:dyDescent="0.2">
      <c r="E334" s="200"/>
      <c r="F334" s="200"/>
      <c r="G334" s="200"/>
      <c r="H334" s="200"/>
      <c r="I334" s="200"/>
      <c r="J334" s="200"/>
      <c r="K334" s="200"/>
    </row>
    <row r="335" spans="5:11" x14ac:dyDescent="0.2">
      <c r="E335" s="200"/>
      <c r="F335" s="200"/>
      <c r="G335" s="200"/>
      <c r="H335" s="200"/>
      <c r="I335" s="200"/>
      <c r="J335" s="200"/>
      <c r="K335" s="200"/>
    </row>
    <row r="336" spans="5:11" x14ac:dyDescent="0.2">
      <c r="E336" s="200"/>
      <c r="F336" s="200"/>
      <c r="G336" s="200"/>
      <c r="H336" s="200"/>
      <c r="I336" s="200"/>
      <c r="J336" s="200"/>
      <c r="K336" s="200"/>
    </row>
    <row r="337" spans="5:11" x14ac:dyDescent="0.2">
      <c r="E337" s="200"/>
      <c r="F337" s="200"/>
      <c r="G337" s="200"/>
      <c r="H337" s="200"/>
      <c r="I337" s="200"/>
      <c r="J337" s="200"/>
      <c r="K337" s="200"/>
    </row>
    <row r="338" spans="5:11" x14ac:dyDescent="0.2">
      <c r="E338" s="200"/>
      <c r="F338" s="200"/>
      <c r="G338" s="200"/>
      <c r="H338" s="200"/>
      <c r="I338" s="200"/>
      <c r="J338" s="200"/>
      <c r="K338" s="200"/>
    </row>
    <row r="339" spans="5:11" x14ac:dyDescent="0.2">
      <c r="E339" s="200"/>
      <c r="F339" s="200"/>
      <c r="G339" s="200"/>
      <c r="H339" s="200"/>
      <c r="I339" s="200"/>
      <c r="J339" s="200"/>
      <c r="K339" s="200"/>
    </row>
    <row r="340" spans="5:11" x14ac:dyDescent="0.2">
      <c r="E340" s="200"/>
      <c r="F340" s="200"/>
      <c r="G340" s="200"/>
      <c r="H340" s="200"/>
      <c r="I340" s="200"/>
      <c r="J340" s="200"/>
      <c r="K340" s="200"/>
    </row>
    <row r="341" spans="5:11" x14ac:dyDescent="0.2">
      <c r="E341" s="200"/>
      <c r="F341" s="200"/>
      <c r="G341" s="200"/>
      <c r="H341" s="200"/>
      <c r="I341" s="200"/>
      <c r="J341" s="200"/>
      <c r="K341" s="200"/>
    </row>
    <row r="342" spans="5:11" x14ac:dyDescent="0.2">
      <c r="E342" s="200"/>
      <c r="F342" s="200"/>
      <c r="G342" s="200"/>
      <c r="H342" s="200"/>
      <c r="I342" s="200"/>
      <c r="J342" s="200"/>
      <c r="K342" s="200"/>
    </row>
    <row r="343" spans="5:11" x14ac:dyDescent="0.2">
      <c r="E343" s="200"/>
      <c r="F343" s="200"/>
      <c r="G343" s="200"/>
      <c r="H343" s="200"/>
      <c r="I343" s="200"/>
      <c r="J343" s="200"/>
      <c r="K343" s="200"/>
    </row>
    <row r="344" spans="5:11" x14ac:dyDescent="0.2">
      <c r="E344" s="200"/>
      <c r="F344" s="200"/>
      <c r="G344" s="200"/>
      <c r="H344" s="200"/>
      <c r="I344" s="200"/>
      <c r="J344" s="200"/>
      <c r="K344" s="200"/>
    </row>
    <row r="345" spans="5:11" x14ac:dyDescent="0.2">
      <c r="E345" s="200"/>
      <c r="F345" s="200"/>
      <c r="G345" s="200"/>
      <c r="H345" s="200"/>
      <c r="I345" s="200"/>
      <c r="J345" s="200"/>
      <c r="K345" s="200"/>
    </row>
    <row r="346" spans="5:11" x14ac:dyDescent="0.2">
      <c r="E346" s="200"/>
      <c r="F346" s="200"/>
      <c r="G346" s="200"/>
      <c r="H346" s="200"/>
      <c r="I346" s="200"/>
      <c r="J346" s="200"/>
      <c r="K346" s="200"/>
    </row>
    <row r="347" spans="5:11" x14ac:dyDescent="0.2">
      <c r="E347" s="200"/>
      <c r="F347" s="200"/>
      <c r="G347" s="200"/>
      <c r="H347" s="200"/>
      <c r="I347" s="200"/>
      <c r="J347" s="200"/>
      <c r="K347" s="200"/>
    </row>
    <row r="348" spans="5:11" x14ac:dyDescent="0.2">
      <c r="E348" s="200"/>
      <c r="F348" s="200"/>
      <c r="G348" s="200"/>
      <c r="H348" s="200"/>
      <c r="I348" s="200"/>
      <c r="J348" s="200"/>
      <c r="K348" s="200"/>
    </row>
    <row r="349" spans="5:11" x14ac:dyDescent="0.2">
      <c r="E349" s="200"/>
      <c r="F349" s="200"/>
      <c r="G349" s="200"/>
      <c r="H349" s="200"/>
      <c r="I349" s="200"/>
      <c r="J349" s="200"/>
      <c r="K349" s="200"/>
    </row>
    <row r="350" spans="5:11" x14ac:dyDescent="0.2">
      <c r="E350" s="200"/>
      <c r="F350" s="200"/>
      <c r="G350" s="200"/>
      <c r="H350" s="200"/>
      <c r="I350" s="200"/>
      <c r="J350" s="200"/>
      <c r="K350" s="200"/>
    </row>
    <row r="351" spans="5:11" x14ac:dyDescent="0.2">
      <c r="E351" s="200"/>
      <c r="F351" s="200"/>
      <c r="G351" s="200"/>
      <c r="H351" s="200"/>
      <c r="I351" s="200"/>
      <c r="J351" s="200"/>
      <c r="K351" s="200"/>
    </row>
    <row r="352" spans="5:11" x14ac:dyDescent="0.2">
      <c r="E352" s="200"/>
      <c r="F352" s="200"/>
      <c r="G352" s="200"/>
      <c r="H352" s="200"/>
      <c r="I352" s="200"/>
      <c r="J352" s="200"/>
      <c r="K352" s="200"/>
    </row>
    <row r="353" spans="5:11" x14ac:dyDescent="0.2">
      <c r="E353" s="200"/>
      <c r="F353" s="200"/>
      <c r="G353" s="200"/>
      <c r="H353" s="200"/>
      <c r="I353" s="200"/>
      <c r="J353" s="200"/>
      <c r="K353" s="200"/>
    </row>
    <row r="354" spans="5:11" x14ac:dyDescent="0.2">
      <c r="E354" s="200"/>
      <c r="F354" s="200"/>
      <c r="G354" s="200"/>
      <c r="H354" s="200"/>
      <c r="I354" s="200"/>
      <c r="J354" s="200"/>
      <c r="K354" s="200"/>
    </row>
    <row r="355" spans="5:11" x14ac:dyDescent="0.2">
      <c r="E355" s="200"/>
      <c r="F355" s="200"/>
      <c r="G355" s="200"/>
      <c r="H355" s="200"/>
      <c r="I355" s="200"/>
      <c r="J355" s="200"/>
      <c r="K355" s="200"/>
    </row>
    <row r="356" spans="5:11" x14ac:dyDescent="0.2">
      <c r="E356" s="200"/>
      <c r="F356" s="200"/>
      <c r="G356" s="200"/>
      <c r="H356" s="200"/>
      <c r="I356" s="200"/>
      <c r="J356" s="200"/>
      <c r="K356" s="200"/>
    </row>
    <row r="357" spans="5:11" x14ac:dyDescent="0.2">
      <c r="E357" s="200"/>
      <c r="F357" s="200"/>
      <c r="G357" s="200"/>
      <c r="H357" s="200"/>
      <c r="I357" s="200"/>
      <c r="J357" s="200"/>
      <c r="K357" s="200"/>
    </row>
    <row r="358" spans="5:11" x14ac:dyDescent="0.2">
      <c r="E358" s="200"/>
      <c r="F358" s="200"/>
      <c r="G358" s="200"/>
      <c r="H358" s="200"/>
      <c r="I358" s="200"/>
      <c r="J358" s="200"/>
      <c r="K358" s="200"/>
    </row>
    <row r="359" spans="5:11" x14ac:dyDescent="0.2">
      <c r="E359" s="200"/>
      <c r="F359" s="200"/>
      <c r="G359" s="200"/>
      <c r="H359" s="200"/>
      <c r="I359" s="200"/>
      <c r="J359" s="200"/>
      <c r="K359" s="200"/>
    </row>
    <row r="360" spans="5:11" x14ac:dyDescent="0.2">
      <c r="E360" s="200"/>
      <c r="F360" s="200"/>
      <c r="G360" s="200"/>
      <c r="H360" s="200"/>
      <c r="I360" s="200"/>
      <c r="J360" s="200"/>
      <c r="K360" s="200"/>
    </row>
    <row r="361" spans="5:11" x14ac:dyDescent="0.2">
      <c r="E361" s="200"/>
      <c r="F361" s="200"/>
      <c r="G361" s="200"/>
      <c r="H361" s="200"/>
      <c r="I361" s="200"/>
      <c r="J361" s="200"/>
      <c r="K361" s="200"/>
    </row>
    <row r="362" spans="5:11" x14ac:dyDescent="0.2">
      <c r="E362" s="200"/>
      <c r="F362" s="200"/>
      <c r="G362" s="200"/>
      <c r="H362" s="200"/>
      <c r="I362" s="200"/>
      <c r="J362" s="200"/>
      <c r="K362" s="200"/>
    </row>
    <row r="363" spans="5:11" x14ac:dyDescent="0.2">
      <c r="E363" s="200"/>
      <c r="F363" s="200"/>
      <c r="G363" s="200"/>
      <c r="H363" s="200"/>
      <c r="I363" s="200"/>
      <c r="J363" s="200"/>
      <c r="K363" s="200"/>
    </row>
    <row r="364" spans="5:11" x14ac:dyDescent="0.2">
      <c r="E364" s="200"/>
      <c r="F364" s="200"/>
      <c r="G364" s="200"/>
      <c r="H364" s="200"/>
      <c r="I364" s="200"/>
      <c r="J364" s="200"/>
      <c r="K364" s="200"/>
    </row>
    <row r="365" spans="5:11" x14ac:dyDescent="0.2">
      <c r="E365" s="200"/>
      <c r="F365" s="200"/>
      <c r="G365" s="200"/>
      <c r="H365" s="200"/>
      <c r="I365" s="200"/>
      <c r="J365" s="200"/>
      <c r="K365" s="200"/>
    </row>
    <row r="366" spans="5:11" x14ac:dyDescent="0.2">
      <c r="E366" s="200"/>
      <c r="F366" s="200"/>
      <c r="G366" s="200"/>
      <c r="H366" s="200"/>
      <c r="I366" s="200"/>
      <c r="J366" s="200"/>
      <c r="K366" s="200"/>
    </row>
    <row r="367" spans="5:11" x14ac:dyDescent="0.2">
      <c r="E367" s="200"/>
      <c r="F367" s="200"/>
      <c r="G367" s="200"/>
      <c r="H367" s="200"/>
      <c r="I367" s="200"/>
      <c r="J367" s="200"/>
      <c r="K367" s="200"/>
    </row>
    <row r="368" spans="5:11" x14ac:dyDescent="0.2">
      <c r="E368" s="200"/>
      <c r="F368" s="200"/>
      <c r="G368" s="200"/>
      <c r="H368" s="200"/>
      <c r="I368" s="200"/>
      <c r="J368" s="200"/>
      <c r="K368" s="200"/>
    </row>
    <row r="369" spans="5:11" x14ac:dyDescent="0.2">
      <c r="E369" s="200"/>
      <c r="F369" s="200"/>
      <c r="G369" s="200"/>
      <c r="H369" s="200"/>
      <c r="I369" s="200"/>
      <c r="J369" s="200"/>
      <c r="K369" s="200"/>
    </row>
    <row r="370" spans="5:11" x14ac:dyDescent="0.2">
      <c r="E370" s="200"/>
      <c r="F370" s="200"/>
      <c r="G370" s="200"/>
      <c r="H370" s="200"/>
      <c r="I370" s="200"/>
      <c r="J370" s="200"/>
      <c r="K370" s="200"/>
    </row>
    <row r="371" spans="5:11" x14ac:dyDescent="0.2">
      <c r="E371" s="200"/>
      <c r="F371" s="200"/>
      <c r="G371" s="200"/>
      <c r="H371" s="200"/>
      <c r="I371" s="200"/>
      <c r="J371" s="200"/>
      <c r="K371" s="200"/>
    </row>
    <row r="372" spans="5:11" x14ac:dyDescent="0.2">
      <c r="E372" s="200"/>
      <c r="F372" s="200"/>
      <c r="G372" s="200"/>
      <c r="H372" s="200"/>
      <c r="I372" s="200"/>
      <c r="J372" s="200"/>
      <c r="K372" s="200"/>
    </row>
    <row r="373" spans="5:11" x14ac:dyDescent="0.2">
      <c r="E373" s="200"/>
      <c r="F373" s="200"/>
      <c r="G373" s="200"/>
      <c r="H373" s="200"/>
      <c r="I373" s="200"/>
      <c r="J373" s="200"/>
      <c r="K373" s="200"/>
    </row>
    <row r="374" spans="5:11" x14ac:dyDescent="0.2">
      <c r="E374" s="200"/>
      <c r="F374" s="200"/>
      <c r="G374" s="200"/>
      <c r="H374" s="200"/>
      <c r="I374" s="200"/>
      <c r="J374" s="200"/>
      <c r="K374" s="200"/>
    </row>
    <row r="375" spans="5:11" x14ac:dyDescent="0.2">
      <c r="E375" s="200"/>
      <c r="F375" s="200"/>
      <c r="G375" s="200"/>
      <c r="H375" s="200"/>
      <c r="I375" s="200"/>
      <c r="J375" s="200"/>
      <c r="K375" s="200"/>
    </row>
    <row r="376" spans="5:11" x14ac:dyDescent="0.2">
      <c r="E376" s="200"/>
      <c r="F376" s="200"/>
      <c r="G376" s="200"/>
      <c r="H376" s="200"/>
      <c r="I376" s="200"/>
      <c r="J376" s="200"/>
      <c r="K376" s="200"/>
    </row>
    <row r="377" spans="5:11" x14ac:dyDescent="0.2">
      <c r="E377" s="200"/>
      <c r="F377" s="200"/>
      <c r="G377" s="200"/>
      <c r="H377" s="200"/>
      <c r="I377" s="200"/>
      <c r="J377" s="200"/>
      <c r="K377" s="200"/>
    </row>
    <row r="378" spans="5:11" x14ac:dyDescent="0.2">
      <c r="E378" s="200"/>
      <c r="F378" s="200"/>
      <c r="G378" s="200"/>
      <c r="H378" s="200"/>
      <c r="I378" s="200"/>
      <c r="J378" s="200"/>
      <c r="K378" s="200"/>
    </row>
    <row r="379" spans="5:11" x14ac:dyDescent="0.2">
      <c r="E379" s="200"/>
      <c r="F379" s="200"/>
      <c r="G379" s="200"/>
      <c r="H379" s="200"/>
      <c r="I379" s="200"/>
      <c r="J379" s="200"/>
      <c r="K379" s="200"/>
    </row>
    <row r="380" spans="5:11" x14ac:dyDescent="0.2">
      <c r="E380" s="200"/>
      <c r="F380" s="200"/>
      <c r="G380" s="200"/>
      <c r="H380" s="200"/>
      <c r="I380" s="200"/>
      <c r="J380" s="200"/>
      <c r="K380" s="200"/>
    </row>
    <row r="381" spans="5:11" x14ac:dyDescent="0.2">
      <c r="E381" s="200"/>
      <c r="F381" s="200"/>
      <c r="G381" s="200"/>
      <c r="H381" s="200"/>
      <c r="I381" s="200"/>
      <c r="J381" s="200"/>
      <c r="K381" s="200"/>
    </row>
    <row r="382" spans="5:11" x14ac:dyDescent="0.2">
      <c r="E382" s="200"/>
      <c r="F382" s="200"/>
      <c r="G382" s="200"/>
      <c r="H382" s="200"/>
      <c r="I382" s="200"/>
      <c r="J382" s="200"/>
      <c r="K382" s="200"/>
    </row>
    <row r="383" spans="5:11" x14ac:dyDescent="0.2">
      <c r="E383" s="200"/>
      <c r="F383" s="200"/>
      <c r="G383" s="200"/>
      <c r="H383" s="200"/>
      <c r="I383" s="200"/>
      <c r="J383" s="200"/>
      <c r="K383" s="200"/>
    </row>
    <row r="384" spans="5:11" x14ac:dyDescent="0.2">
      <c r="E384" s="200"/>
      <c r="F384" s="200"/>
      <c r="G384" s="200"/>
      <c r="H384" s="200"/>
      <c r="I384" s="200"/>
      <c r="J384" s="200"/>
      <c r="K384" s="200"/>
    </row>
    <row r="385" spans="5:11" x14ac:dyDescent="0.2">
      <c r="E385" s="200"/>
      <c r="F385" s="200"/>
      <c r="G385" s="200"/>
      <c r="H385" s="200"/>
      <c r="I385" s="200"/>
      <c r="J385" s="200"/>
      <c r="K385" s="200"/>
    </row>
    <row r="386" spans="5:11" x14ac:dyDescent="0.2">
      <c r="E386" s="200"/>
      <c r="F386" s="200"/>
      <c r="G386" s="200"/>
      <c r="H386" s="200"/>
      <c r="I386" s="200"/>
      <c r="J386" s="200"/>
      <c r="K386" s="200"/>
    </row>
    <row r="387" spans="5:11" x14ac:dyDescent="0.2">
      <c r="E387" s="200"/>
      <c r="F387" s="200"/>
      <c r="G387" s="200"/>
      <c r="H387" s="200"/>
      <c r="I387" s="200"/>
      <c r="J387" s="200"/>
      <c r="K387" s="200"/>
    </row>
    <row r="388" spans="5:11" x14ac:dyDescent="0.2">
      <c r="E388" s="200"/>
      <c r="F388" s="200"/>
      <c r="G388" s="200"/>
      <c r="H388" s="200"/>
      <c r="I388" s="200"/>
      <c r="J388" s="200"/>
      <c r="K388" s="200"/>
    </row>
    <row r="389" spans="5:11" x14ac:dyDescent="0.2">
      <c r="E389" s="200"/>
      <c r="F389" s="200"/>
      <c r="G389" s="200"/>
      <c r="H389" s="200"/>
      <c r="I389" s="200"/>
      <c r="J389" s="200"/>
      <c r="K389" s="200"/>
    </row>
    <row r="390" spans="5:11" x14ac:dyDescent="0.2">
      <c r="E390" s="200"/>
      <c r="F390" s="200"/>
      <c r="G390" s="200"/>
      <c r="H390" s="200"/>
      <c r="I390" s="200"/>
      <c r="J390" s="200"/>
      <c r="K390" s="200"/>
    </row>
    <row r="391" spans="5:11" x14ac:dyDescent="0.2">
      <c r="E391" s="200"/>
      <c r="F391" s="200"/>
      <c r="G391" s="200"/>
      <c r="H391" s="200"/>
      <c r="I391" s="200"/>
      <c r="J391" s="200"/>
      <c r="K391" s="200"/>
    </row>
    <row r="392" spans="5:11" x14ac:dyDescent="0.2">
      <c r="E392" s="200"/>
      <c r="F392" s="200"/>
      <c r="G392" s="200"/>
      <c r="H392" s="200"/>
      <c r="I392" s="200"/>
      <c r="J392" s="200"/>
      <c r="K392" s="200"/>
    </row>
    <row r="393" spans="5:11" x14ac:dyDescent="0.2">
      <c r="E393" s="200"/>
      <c r="F393" s="200"/>
      <c r="G393" s="200"/>
      <c r="H393" s="200"/>
      <c r="I393" s="200"/>
      <c r="J393" s="200"/>
      <c r="K393" s="200"/>
    </row>
    <row r="394" spans="5:11" x14ac:dyDescent="0.2">
      <c r="E394" s="200"/>
      <c r="F394" s="200"/>
      <c r="G394" s="200"/>
      <c r="H394" s="200"/>
      <c r="I394" s="200"/>
      <c r="J394" s="200"/>
      <c r="K394" s="200"/>
    </row>
    <row r="395" spans="5:11" x14ac:dyDescent="0.2">
      <c r="E395" s="200"/>
      <c r="F395" s="200"/>
      <c r="G395" s="200"/>
      <c r="H395" s="200"/>
      <c r="I395" s="200"/>
      <c r="J395" s="200"/>
      <c r="K395" s="200"/>
    </row>
    <row r="396" spans="5:11" x14ac:dyDescent="0.2">
      <c r="E396" s="200"/>
      <c r="F396" s="200"/>
      <c r="G396" s="200"/>
      <c r="H396" s="200"/>
      <c r="I396" s="200"/>
      <c r="J396" s="200"/>
      <c r="K396" s="200"/>
    </row>
    <row r="397" spans="5:11" x14ac:dyDescent="0.2">
      <c r="E397" s="200"/>
      <c r="F397" s="200"/>
      <c r="G397" s="200"/>
      <c r="H397" s="200"/>
      <c r="I397" s="200"/>
      <c r="J397" s="200"/>
      <c r="K397" s="200"/>
    </row>
    <row r="398" spans="5:11" x14ac:dyDescent="0.2">
      <c r="E398" s="200"/>
      <c r="F398" s="200"/>
      <c r="G398" s="200"/>
      <c r="H398" s="200"/>
      <c r="I398" s="200"/>
      <c r="J398" s="200"/>
      <c r="K398" s="200"/>
    </row>
    <row r="399" spans="5:11" x14ac:dyDescent="0.2">
      <c r="E399" s="200"/>
      <c r="F399" s="200"/>
      <c r="G399" s="200"/>
      <c r="H399" s="200"/>
      <c r="I399" s="200"/>
      <c r="J399" s="200"/>
      <c r="K399" s="200"/>
    </row>
    <row r="400" spans="5:11" x14ac:dyDescent="0.2">
      <c r="E400" s="200"/>
      <c r="F400" s="200"/>
      <c r="G400" s="200"/>
      <c r="H400" s="200"/>
      <c r="I400" s="200"/>
      <c r="J400" s="200"/>
      <c r="K400" s="200"/>
    </row>
    <row r="401" spans="5:11" x14ac:dyDescent="0.2">
      <c r="E401" s="200"/>
      <c r="F401" s="200"/>
      <c r="G401" s="200"/>
      <c r="H401" s="200"/>
      <c r="I401" s="200"/>
      <c r="J401" s="200"/>
      <c r="K401" s="200"/>
    </row>
    <row r="402" spans="5:11" x14ac:dyDescent="0.2">
      <c r="E402" s="200"/>
      <c r="F402" s="200"/>
      <c r="G402" s="200"/>
      <c r="H402" s="200"/>
      <c r="I402" s="200"/>
      <c r="J402" s="200"/>
      <c r="K402" s="200"/>
    </row>
    <row r="403" spans="5:11" x14ac:dyDescent="0.2">
      <c r="E403" s="200"/>
      <c r="F403" s="200"/>
      <c r="G403" s="200"/>
      <c r="H403" s="200"/>
      <c r="I403" s="200"/>
      <c r="J403" s="200"/>
      <c r="K403" s="200"/>
    </row>
    <row r="404" spans="5:11" x14ac:dyDescent="0.2">
      <c r="E404" s="200"/>
      <c r="F404" s="200"/>
      <c r="G404" s="200"/>
      <c r="H404" s="200"/>
      <c r="I404" s="200"/>
      <c r="J404" s="200"/>
      <c r="K404" s="200"/>
    </row>
    <row r="405" spans="5:11" x14ac:dyDescent="0.2">
      <c r="E405" s="200"/>
      <c r="F405" s="200"/>
      <c r="G405" s="200"/>
      <c r="H405" s="200"/>
      <c r="I405" s="200"/>
      <c r="J405" s="200"/>
      <c r="K405" s="200"/>
    </row>
    <row r="406" spans="5:11" x14ac:dyDescent="0.2">
      <c r="E406" s="200"/>
      <c r="F406" s="200"/>
      <c r="G406" s="200"/>
      <c r="H406" s="200"/>
      <c r="I406" s="200"/>
      <c r="J406" s="200"/>
      <c r="K406" s="200"/>
    </row>
    <row r="407" spans="5:11" x14ac:dyDescent="0.2">
      <c r="E407" s="200"/>
      <c r="F407" s="200"/>
      <c r="G407" s="200"/>
      <c r="H407" s="200"/>
      <c r="I407" s="200"/>
      <c r="J407" s="200"/>
      <c r="K407" s="200"/>
    </row>
    <row r="408" spans="5:11" x14ac:dyDescent="0.2">
      <c r="E408" s="200"/>
      <c r="F408" s="200"/>
      <c r="G408" s="200"/>
      <c r="H408" s="200"/>
      <c r="I408" s="200"/>
      <c r="J408" s="200"/>
      <c r="K408" s="200"/>
    </row>
    <row r="409" spans="5:11" x14ac:dyDescent="0.2">
      <c r="E409" s="200"/>
      <c r="F409" s="200"/>
      <c r="G409" s="200"/>
      <c r="H409" s="200"/>
      <c r="I409" s="200"/>
      <c r="J409" s="200"/>
      <c r="K409" s="200"/>
    </row>
    <row r="410" spans="5:11" x14ac:dyDescent="0.2">
      <c r="E410" s="200"/>
      <c r="F410" s="200"/>
      <c r="G410" s="200"/>
      <c r="H410" s="200"/>
      <c r="I410" s="200"/>
      <c r="J410" s="200"/>
      <c r="K410" s="200"/>
    </row>
    <row r="411" spans="5:11" x14ac:dyDescent="0.2">
      <c r="E411" s="200"/>
      <c r="F411" s="200"/>
      <c r="G411" s="200"/>
      <c r="H411" s="200"/>
      <c r="I411" s="200"/>
      <c r="J411" s="200"/>
      <c r="K411" s="200"/>
    </row>
    <row r="412" spans="5:11" x14ac:dyDescent="0.2">
      <c r="E412" s="200"/>
      <c r="F412" s="200"/>
      <c r="G412" s="200"/>
      <c r="H412" s="200"/>
      <c r="I412" s="200"/>
      <c r="J412" s="200"/>
      <c r="K412" s="200"/>
    </row>
    <row r="413" spans="5:11" x14ac:dyDescent="0.2">
      <c r="E413" s="200"/>
      <c r="F413" s="200"/>
      <c r="G413" s="200"/>
      <c r="H413" s="200"/>
      <c r="I413" s="200"/>
      <c r="J413" s="200"/>
      <c r="K413" s="200"/>
    </row>
    <row r="414" spans="5:11" x14ac:dyDescent="0.2">
      <c r="E414" s="200"/>
      <c r="F414" s="200"/>
      <c r="G414" s="200"/>
      <c r="H414" s="200"/>
      <c r="I414" s="200"/>
      <c r="J414" s="200"/>
      <c r="K414" s="200"/>
    </row>
    <row r="415" spans="5:11" x14ac:dyDescent="0.2">
      <c r="E415" s="200"/>
      <c r="F415" s="200"/>
      <c r="G415" s="200"/>
      <c r="H415" s="200"/>
      <c r="I415" s="200"/>
      <c r="J415" s="200"/>
      <c r="K415" s="200"/>
    </row>
    <row r="416" spans="5:11" x14ac:dyDescent="0.2">
      <c r="E416" s="200"/>
      <c r="F416" s="200"/>
      <c r="G416" s="200"/>
      <c r="H416" s="200"/>
      <c r="I416" s="200"/>
      <c r="J416" s="200"/>
      <c r="K416" s="200"/>
    </row>
    <row r="417" spans="5:11" x14ac:dyDescent="0.2">
      <c r="E417" s="200"/>
      <c r="F417" s="200"/>
      <c r="G417" s="200"/>
      <c r="H417" s="200"/>
      <c r="I417" s="200"/>
      <c r="J417" s="200"/>
      <c r="K417" s="200"/>
    </row>
    <row r="418" spans="5:11" x14ac:dyDescent="0.2">
      <c r="E418" s="200"/>
      <c r="F418" s="200"/>
      <c r="G418" s="200"/>
      <c r="H418" s="200"/>
      <c r="I418" s="200"/>
      <c r="J418" s="200"/>
      <c r="K418" s="200"/>
    </row>
    <row r="419" spans="5:11" x14ac:dyDescent="0.2">
      <c r="E419" s="200"/>
      <c r="F419" s="200"/>
      <c r="G419" s="200"/>
      <c r="H419" s="200"/>
      <c r="I419" s="200"/>
      <c r="J419" s="200"/>
      <c r="K419" s="200"/>
    </row>
    <row r="420" spans="5:11" x14ac:dyDescent="0.2">
      <c r="E420" s="200"/>
      <c r="F420" s="200"/>
      <c r="G420" s="200"/>
      <c r="H420" s="200"/>
      <c r="I420" s="200"/>
      <c r="J420" s="200"/>
      <c r="K420" s="200"/>
    </row>
    <row r="421" spans="5:11" x14ac:dyDescent="0.2">
      <c r="E421" s="200"/>
      <c r="F421" s="200"/>
      <c r="G421" s="200"/>
      <c r="H421" s="200"/>
      <c r="I421" s="200"/>
      <c r="J421" s="200"/>
      <c r="K421" s="200"/>
    </row>
    <row r="422" spans="5:11" x14ac:dyDescent="0.2">
      <c r="E422" s="200"/>
      <c r="F422" s="200"/>
      <c r="G422" s="200"/>
      <c r="H422" s="200"/>
      <c r="I422" s="200"/>
      <c r="J422" s="200"/>
      <c r="K422" s="200"/>
    </row>
    <row r="423" spans="5:11" x14ac:dyDescent="0.2">
      <c r="E423" s="200"/>
      <c r="F423" s="200"/>
      <c r="G423" s="200"/>
      <c r="H423" s="200"/>
      <c r="I423" s="200"/>
      <c r="J423" s="200"/>
      <c r="K423" s="200"/>
    </row>
    <row r="424" spans="5:11" x14ac:dyDescent="0.2">
      <c r="E424" s="200"/>
      <c r="F424" s="200"/>
      <c r="G424" s="200"/>
      <c r="H424" s="200"/>
      <c r="I424" s="200"/>
      <c r="J424" s="200"/>
      <c r="K424" s="200"/>
    </row>
    <row r="425" spans="5:11" x14ac:dyDescent="0.2">
      <c r="E425" s="200"/>
      <c r="F425" s="200"/>
      <c r="G425" s="200"/>
      <c r="H425" s="200"/>
      <c r="I425" s="200"/>
      <c r="J425" s="200"/>
      <c r="K425" s="200"/>
    </row>
    <row r="426" spans="5:11" x14ac:dyDescent="0.2">
      <c r="E426" s="200"/>
      <c r="F426" s="200"/>
      <c r="G426" s="200"/>
      <c r="H426" s="200"/>
      <c r="I426" s="200"/>
      <c r="J426" s="200"/>
      <c r="K426" s="200"/>
    </row>
    <row r="427" spans="5:11" x14ac:dyDescent="0.2">
      <c r="E427" s="200"/>
      <c r="F427" s="200"/>
      <c r="G427" s="200"/>
      <c r="H427" s="200"/>
      <c r="I427" s="200"/>
      <c r="J427" s="200"/>
      <c r="K427" s="200"/>
    </row>
    <row r="428" spans="5:11" x14ac:dyDescent="0.2">
      <c r="E428" s="200"/>
      <c r="F428" s="200"/>
      <c r="G428" s="200"/>
      <c r="H428" s="200"/>
      <c r="I428" s="200"/>
      <c r="J428" s="200"/>
      <c r="K428" s="200"/>
    </row>
    <row r="429" spans="5:11" x14ac:dyDescent="0.2">
      <c r="E429" s="200"/>
      <c r="F429" s="200"/>
      <c r="G429" s="200"/>
      <c r="H429" s="200"/>
      <c r="I429" s="200"/>
      <c r="J429" s="200"/>
      <c r="K429" s="200"/>
    </row>
    <row r="430" spans="5:11" x14ac:dyDescent="0.2">
      <c r="E430" s="200"/>
      <c r="F430" s="200"/>
      <c r="G430" s="200"/>
      <c r="H430" s="200"/>
      <c r="I430" s="200"/>
      <c r="J430" s="200"/>
      <c r="K430" s="200"/>
    </row>
    <row r="431" spans="5:11" x14ac:dyDescent="0.2">
      <c r="E431" s="200"/>
      <c r="F431" s="200"/>
      <c r="G431" s="200"/>
      <c r="H431" s="200"/>
      <c r="I431" s="200"/>
      <c r="J431" s="200"/>
      <c r="K431" s="200"/>
    </row>
    <row r="432" spans="5:11" x14ac:dyDescent="0.2">
      <c r="E432" s="200"/>
      <c r="F432" s="200"/>
      <c r="G432" s="200"/>
      <c r="H432" s="200"/>
      <c r="I432" s="200"/>
      <c r="J432" s="200"/>
      <c r="K432" s="200"/>
    </row>
    <row r="433" spans="5:11" x14ac:dyDescent="0.2">
      <c r="E433" s="200"/>
      <c r="F433" s="200"/>
      <c r="G433" s="200"/>
      <c r="H433" s="200"/>
      <c r="I433" s="200"/>
      <c r="J433" s="200"/>
      <c r="K433" s="200"/>
    </row>
    <row r="434" spans="5:11" x14ac:dyDescent="0.2">
      <c r="E434" s="200"/>
      <c r="F434" s="200"/>
      <c r="G434" s="200"/>
      <c r="H434" s="200"/>
      <c r="I434" s="200"/>
      <c r="J434" s="200"/>
      <c r="K434" s="200"/>
    </row>
    <row r="435" spans="5:11" x14ac:dyDescent="0.2">
      <c r="E435" s="200"/>
      <c r="F435" s="200"/>
      <c r="G435" s="200"/>
      <c r="H435" s="200"/>
      <c r="I435" s="200"/>
      <c r="J435" s="200"/>
      <c r="K435" s="200"/>
    </row>
    <row r="436" spans="5:11" x14ac:dyDescent="0.2">
      <c r="E436" s="200"/>
      <c r="F436" s="200"/>
      <c r="G436" s="200"/>
      <c r="H436" s="200"/>
      <c r="I436" s="200"/>
      <c r="J436" s="200"/>
      <c r="K436" s="200"/>
    </row>
    <row r="437" spans="5:11" x14ac:dyDescent="0.2">
      <c r="E437" s="200"/>
      <c r="F437" s="200"/>
      <c r="G437" s="200"/>
      <c r="H437" s="200"/>
      <c r="I437" s="200"/>
      <c r="J437" s="200"/>
      <c r="K437" s="200"/>
    </row>
    <row r="438" spans="5:11" x14ac:dyDescent="0.2">
      <c r="E438" s="200"/>
      <c r="F438" s="200"/>
      <c r="G438" s="200"/>
      <c r="H438" s="200"/>
      <c r="I438" s="200"/>
      <c r="J438" s="200"/>
      <c r="K438" s="200"/>
    </row>
    <row r="439" spans="5:11" x14ac:dyDescent="0.2">
      <c r="E439" s="200"/>
      <c r="F439" s="200"/>
      <c r="G439" s="200"/>
      <c r="H439" s="200"/>
      <c r="I439" s="200"/>
      <c r="J439" s="200"/>
      <c r="K439" s="200"/>
    </row>
    <row r="440" spans="5:11" x14ac:dyDescent="0.2">
      <c r="E440" s="200"/>
      <c r="F440" s="200"/>
      <c r="G440" s="200"/>
      <c r="H440" s="200"/>
      <c r="I440" s="200"/>
      <c r="J440" s="200"/>
      <c r="K440" s="200"/>
    </row>
    <row r="441" spans="5:11" x14ac:dyDescent="0.2">
      <c r="E441" s="200"/>
      <c r="F441" s="200"/>
      <c r="G441" s="200"/>
      <c r="H441" s="200"/>
      <c r="I441" s="200"/>
      <c r="J441" s="200"/>
      <c r="K441" s="200"/>
    </row>
    <row r="442" spans="5:11" x14ac:dyDescent="0.2">
      <c r="E442" s="200"/>
      <c r="F442" s="200"/>
      <c r="G442" s="200"/>
      <c r="H442" s="200"/>
      <c r="I442" s="200"/>
      <c r="J442" s="200"/>
      <c r="K442" s="200"/>
    </row>
    <row r="443" spans="5:11" x14ac:dyDescent="0.2">
      <c r="E443" s="200"/>
      <c r="F443" s="200"/>
      <c r="G443" s="200"/>
      <c r="H443" s="200"/>
      <c r="I443" s="200"/>
      <c r="J443" s="200"/>
      <c r="K443" s="200"/>
    </row>
    <row r="444" spans="5:11" x14ac:dyDescent="0.2">
      <c r="E444" s="200"/>
      <c r="F444" s="200"/>
      <c r="G444" s="200"/>
      <c r="H444" s="200"/>
      <c r="I444" s="200"/>
      <c r="J444" s="200"/>
      <c r="K444" s="200"/>
    </row>
    <row r="445" spans="5:11" x14ac:dyDescent="0.2">
      <c r="E445" s="200"/>
      <c r="F445" s="200"/>
      <c r="G445" s="200"/>
      <c r="H445" s="200"/>
      <c r="I445" s="200"/>
      <c r="J445" s="200"/>
      <c r="K445" s="200"/>
    </row>
    <row r="446" spans="5:11" x14ac:dyDescent="0.2">
      <c r="E446" s="200"/>
      <c r="F446" s="200"/>
      <c r="G446" s="200"/>
      <c r="H446" s="200"/>
      <c r="I446" s="200"/>
      <c r="J446" s="200"/>
      <c r="K446" s="200"/>
    </row>
    <row r="447" spans="5:11" x14ac:dyDescent="0.2">
      <c r="E447" s="200"/>
      <c r="F447" s="200"/>
      <c r="G447" s="200"/>
      <c r="H447" s="200"/>
      <c r="I447" s="200"/>
      <c r="J447" s="200"/>
      <c r="K447" s="200"/>
    </row>
    <row r="448" spans="5:11" x14ac:dyDescent="0.2">
      <c r="E448" s="200"/>
      <c r="F448" s="200"/>
      <c r="G448" s="200"/>
      <c r="H448" s="200"/>
      <c r="I448" s="200"/>
      <c r="J448" s="200"/>
      <c r="K448" s="200"/>
    </row>
    <row r="449" spans="5:11" x14ac:dyDescent="0.2">
      <c r="E449" s="200"/>
      <c r="F449" s="200"/>
      <c r="G449" s="200"/>
      <c r="H449" s="200"/>
      <c r="I449" s="200"/>
      <c r="J449" s="200"/>
      <c r="K449" s="200"/>
    </row>
    <row r="450" spans="5:11" x14ac:dyDescent="0.2">
      <c r="E450" s="200"/>
      <c r="F450" s="200"/>
      <c r="G450" s="200"/>
      <c r="H450" s="200"/>
      <c r="I450" s="200"/>
      <c r="J450" s="200"/>
      <c r="K450" s="200"/>
    </row>
    <row r="451" spans="5:11" x14ac:dyDescent="0.2">
      <c r="E451" s="200"/>
      <c r="F451" s="200"/>
      <c r="G451" s="200"/>
      <c r="H451" s="200"/>
      <c r="I451" s="200"/>
      <c r="J451" s="200"/>
      <c r="K451" s="200"/>
    </row>
    <row r="452" spans="5:11" x14ac:dyDescent="0.2">
      <c r="E452" s="200"/>
      <c r="F452" s="200"/>
      <c r="G452" s="200"/>
      <c r="H452" s="200"/>
      <c r="I452" s="200"/>
      <c r="J452" s="200"/>
      <c r="K452" s="200"/>
    </row>
    <row r="453" spans="5:11" x14ac:dyDescent="0.2">
      <c r="E453" s="200"/>
      <c r="F453" s="200"/>
      <c r="G453" s="200"/>
      <c r="H453" s="200"/>
      <c r="I453" s="200"/>
      <c r="J453" s="200"/>
      <c r="K453" s="200"/>
    </row>
    <row r="454" spans="5:11" x14ac:dyDescent="0.2">
      <c r="E454" s="200"/>
      <c r="F454" s="200"/>
      <c r="G454" s="200"/>
      <c r="H454" s="200"/>
      <c r="I454" s="200"/>
      <c r="J454" s="200"/>
      <c r="K454" s="200"/>
    </row>
    <row r="455" spans="5:11" x14ac:dyDescent="0.2">
      <c r="E455" s="200"/>
      <c r="F455" s="200"/>
      <c r="G455" s="200"/>
      <c r="H455" s="200"/>
      <c r="I455" s="200"/>
      <c r="J455" s="200"/>
      <c r="K455" s="200"/>
    </row>
    <row r="456" spans="5:11" x14ac:dyDescent="0.2">
      <c r="E456" s="200"/>
      <c r="F456" s="200"/>
      <c r="G456" s="200"/>
      <c r="H456" s="200"/>
      <c r="I456" s="200"/>
      <c r="J456" s="200"/>
      <c r="K456" s="200"/>
    </row>
    <row r="457" spans="5:11" x14ac:dyDescent="0.2">
      <c r="E457" s="200"/>
      <c r="F457" s="200"/>
      <c r="G457" s="200"/>
      <c r="H457" s="200"/>
      <c r="I457" s="200"/>
      <c r="J457" s="200"/>
      <c r="K457" s="200"/>
    </row>
    <row r="458" spans="5:11" x14ac:dyDescent="0.2">
      <c r="E458" s="200"/>
      <c r="F458" s="200"/>
      <c r="G458" s="200"/>
      <c r="H458" s="200"/>
      <c r="I458" s="200"/>
      <c r="J458" s="200"/>
      <c r="K458" s="200"/>
    </row>
    <row r="459" spans="5:11" x14ac:dyDescent="0.2">
      <c r="E459" s="200"/>
      <c r="F459" s="200"/>
      <c r="G459" s="200"/>
      <c r="H459" s="200"/>
      <c r="I459" s="200"/>
      <c r="J459" s="200"/>
      <c r="K459" s="200"/>
    </row>
    <row r="460" spans="5:11" x14ac:dyDescent="0.2">
      <c r="E460" s="200"/>
      <c r="F460" s="200"/>
      <c r="G460" s="200"/>
      <c r="H460" s="200"/>
      <c r="I460" s="200"/>
      <c r="J460" s="200"/>
      <c r="K460" s="200"/>
    </row>
    <row r="461" spans="5:11" x14ac:dyDescent="0.2">
      <c r="E461" s="200"/>
      <c r="F461" s="200"/>
      <c r="G461" s="200"/>
      <c r="H461" s="200"/>
      <c r="I461" s="200"/>
      <c r="J461" s="200"/>
      <c r="K461" s="200"/>
    </row>
    <row r="462" spans="5:11" x14ac:dyDescent="0.2">
      <c r="E462" s="200"/>
      <c r="F462" s="200"/>
      <c r="G462" s="200"/>
      <c r="H462" s="200"/>
      <c r="I462" s="200"/>
      <c r="J462" s="200"/>
      <c r="K462" s="200"/>
    </row>
    <row r="463" spans="5:11" x14ac:dyDescent="0.2">
      <c r="E463" s="200"/>
      <c r="F463" s="200"/>
      <c r="G463" s="200"/>
      <c r="H463" s="200"/>
      <c r="I463" s="200"/>
      <c r="J463" s="200"/>
      <c r="K463" s="200"/>
    </row>
    <row r="464" spans="5:11" x14ac:dyDescent="0.2">
      <c r="E464" s="200"/>
      <c r="F464" s="200"/>
      <c r="G464" s="200"/>
      <c r="H464" s="200"/>
      <c r="I464" s="200"/>
      <c r="J464" s="200"/>
      <c r="K464" s="200"/>
    </row>
    <row r="465" spans="5:11" x14ac:dyDescent="0.2">
      <c r="E465" s="200"/>
      <c r="F465" s="200"/>
      <c r="G465" s="200"/>
      <c r="H465" s="200"/>
      <c r="I465" s="200"/>
      <c r="J465" s="200"/>
      <c r="K465" s="200"/>
    </row>
    <row r="466" spans="5:11" x14ac:dyDescent="0.2">
      <c r="E466" s="200"/>
      <c r="F466" s="200"/>
      <c r="G466" s="200"/>
      <c r="H466" s="200"/>
      <c r="I466" s="200"/>
      <c r="J466" s="200"/>
      <c r="K466" s="200"/>
    </row>
    <row r="467" spans="5:11" x14ac:dyDescent="0.2">
      <c r="E467" s="200"/>
      <c r="F467" s="200"/>
      <c r="G467" s="200"/>
      <c r="H467" s="200"/>
      <c r="I467" s="200"/>
      <c r="J467" s="200"/>
      <c r="K467" s="200"/>
    </row>
    <row r="468" spans="5:11" x14ac:dyDescent="0.2">
      <c r="E468" s="200"/>
      <c r="F468" s="200"/>
      <c r="G468" s="200"/>
      <c r="H468" s="200"/>
      <c r="I468" s="200"/>
      <c r="J468" s="200"/>
      <c r="K468" s="200"/>
    </row>
    <row r="469" spans="5:11" x14ac:dyDescent="0.2">
      <c r="E469" s="200"/>
      <c r="F469" s="200"/>
      <c r="G469" s="200"/>
      <c r="H469" s="200"/>
      <c r="I469" s="200"/>
      <c r="J469" s="200"/>
      <c r="K469" s="200"/>
    </row>
    <row r="470" spans="5:11" x14ac:dyDescent="0.2">
      <c r="E470" s="200"/>
      <c r="F470" s="200"/>
      <c r="G470" s="200"/>
      <c r="H470" s="200"/>
      <c r="I470" s="200"/>
      <c r="J470" s="200"/>
      <c r="K470" s="200"/>
    </row>
    <row r="471" spans="5:11" x14ac:dyDescent="0.2">
      <c r="E471" s="200"/>
      <c r="F471" s="200"/>
      <c r="G471" s="200"/>
      <c r="H471" s="200"/>
      <c r="I471" s="200"/>
      <c r="J471" s="200"/>
      <c r="K471" s="200"/>
    </row>
    <row r="472" spans="5:11" x14ac:dyDescent="0.2">
      <c r="E472" s="200"/>
      <c r="F472" s="200"/>
      <c r="G472" s="200"/>
      <c r="H472" s="200"/>
      <c r="I472" s="200"/>
      <c r="J472" s="200"/>
      <c r="K472" s="200"/>
    </row>
    <row r="473" spans="5:11" x14ac:dyDescent="0.2">
      <c r="E473" s="200"/>
      <c r="F473" s="200"/>
      <c r="G473" s="200"/>
      <c r="H473" s="200"/>
      <c r="I473" s="200"/>
      <c r="J473" s="200"/>
      <c r="K473" s="200"/>
    </row>
    <row r="474" spans="5:11" x14ac:dyDescent="0.2">
      <c r="E474" s="200"/>
      <c r="F474" s="200"/>
      <c r="G474" s="200"/>
      <c r="H474" s="200"/>
      <c r="I474" s="200"/>
      <c r="J474" s="200"/>
      <c r="K474" s="200"/>
    </row>
    <row r="475" spans="5:11" x14ac:dyDescent="0.2">
      <c r="E475" s="200"/>
      <c r="F475" s="200"/>
      <c r="G475" s="200"/>
      <c r="H475" s="200"/>
      <c r="I475" s="200"/>
      <c r="J475" s="200"/>
      <c r="K475" s="200"/>
    </row>
    <row r="476" spans="5:11" x14ac:dyDescent="0.2">
      <c r="E476" s="200"/>
      <c r="F476" s="200"/>
      <c r="G476" s="200"/>
      <c r="H476" s="200"/>
      <c r="I476" s="200"/>
      <c r="J476" s="200"/>
      <c r="K476" s="200"/>
    </row>
    <row r="477" spans="5:11" x14ac:dyDescent="0.2">
      <c r="E477" s="200"/>
      <c r="F477" s="200"/>
      <c r="G477" s="200"/>
      <c r="H477" s="200"/>
      <c r="I477" s="200"/>
      <c r="J477" s="200"/>
      <c r="K477" s="200"/>
    </row>
    <row r="478" spans="5:11" x14ac:dyDescent="0.2">
      <c r="E478" s="200"/>
      <c r="F478" s="200"/>
      <c r="G478" s="200"/>
      <c r="H478" s="200"/>
      <c r="I478" s="200"/>
      <c r="J478" s="200"/>
      <c r="K478" s="200"/>
    </row>
    <row r="479" spans="5:11" x14ac:dyDescent="0.2">
      <c r="E479" s="200"/>
      <c r="F479" s="200"/>
      <c r="G479" s="200"/>
      <c r="H479" s="200"/>
      <c r="I479" s="200"/>
      <c r="J479" s="200"/>
      <c r="K479" s="200"/>
    </row>
    <row r="480" spans="5:11" x14ac:dyDescent="0.2">
      <c r="E480" s="200"/>
      <c r="F480" s="200"/>
      <c r="G480" s="200"/>
      <c r="H480" s="200"/>
      <c r="I480" s="200"/>
      <c r="J480" s="200"/>
      <c r="K480" s="200"/>
    </row>
    <row r="481" spans="5:11" x14ac:dyDescent="0.2">
      <c r="E481" s="200"/>
      <c r="F481" s="200"/>
      <c r="G481" s="200"/>
      <c r="H481" s="200"/>
      <c r="I481" s="200"/>
      <c r="J481" s="200"/>
      <c r="K481" s="200"/>
    </row>
    <row r="482" spans="5:11" x14ac:dyDescent="0.2">
      <c r="E482" s="200"/>
      <c r="F482" s="200"/>
      <c r="G482" s="200"/>
      <c r="H482" s="200"/>
      <c r="I482" s="200"/>
      <c r="J482" s="200"/>
      <c r="K482" s="200"/>
    </row>
    <row r="483" spans="5:11" x14ac:dyDescent="0.2">
      <c r="E483" s="200"/>
      <c r="F483" s="200"/>
      <c r="G483" s="200"/>
      <c r="H483" s="200"/>
      <c r="I483" s="200"/>
      <c r="J483" s="200"/>
      <c r="K483" s="200"/>
    </row>
    <row r="484" spans="5:11" x14ac:dyDescent="0.2">
      <c r="E484" s="200"/>
      <c r="F484" s="200"/>
      <c r="G484" s="200"/>
      <c r="H484" s="200"/>
      <c r="I484" s="200"/>
      <c r="J484" s="200"/>
      <c r="K484" s="200"/>
    </row>
    <row r="485" spans="5:11" x14ac:dyDescent="0.2">
      <c r="E485" s="200"/>
      <c r="F485" s="200"/>
      <c r="G485" s="200"/>
      <c r="H485" s="200"/>
      <c r="I485" s="200"/>
      <c r="J485" s="200"/>
      <c r="K485" s="200"/>
    </row>
    <row r="486" spans="5:11" x14ac:dyDescent="0.2">
      <c r="E486" s="200"/>
      <c r="F486" s="200"/>
      <c r="G486" s="200"/>
      <c r="H486" s="200"/>
      <c r="I486" s="200"/>
      <c r="J486" s="200"/>
      <c r="K486" s="200"/>
    </row>
    <row r="487" spans="5:11" x14ac:dyDescent="0.2">
      <c r="E487" s="200"/>
      <c r="F487" s="200"/>
      <c r="G487" s="200"/>
      <c r="H487" s="200"/>
      <c r="I487" s="200"/>
      <c r="J487" s="200"/>
      <c r="K487" s="200"/>
    </row>
    <row r="488" spans="5:11" x14ac:dyDescent="0.2">
      <c r="E488" s="200"/>
      <c r="F488" s="200"/>
      <c r="G488" s="200"/>
      <c r="H488" s="200"/>
      <c r="I488" s="200"/>
      <c r="J488" s="200"/>
      <c r="K488" s="200"/>
    </row>
    <row r="489" spans="5:11" x14ac:dyDescent="0.2">
      <c r="E489" s="200"/>
      <c r="F489" s="200"/>
      <c r="G489" s="200"/>
      <c r="H489" s="200"/>
      <c r="I489" s="200"/>
      <c r="J489" s="200"/>
      <c r="K489" s="200"/>
    </row>
    <row r="490" spans="5:11" x14ac:dyDescent="0.2">
      <c r="E490" s="200"/>
      <c r="F490" s="200"/>
      <c r="G490" s="200"/>
      <c r="H490" s="200"/>
      <c r="I490" s="200"/>
      <c r="J490" s="200"/>
      <c r="K490" s="200"/>
    </row>
    <row r="491" spans="5:11" x14ac:dyDescent="0.2">
      <c r="E491" s="200"/>
      <c r="F491" s="200"/>
      <c r="G491" s="200"/>
      <c r="H491" s="200"/>
      <c r="I491" s="200"/>
      <c r="J491" s="200"/>
      <c r="K491" s="200"/>
    </row>
    <row r="492" spans="5:11" x14ac:dyDescent="0.2">
      <c r="E492" s="200"/>
      <c r="F492" s="200"/>
      <c r="G492" s="200"/>
      <c r="H492" s="200"/>
      <c r="I492" s="200"/>
      <c r="J492" s="200"/>
      <c r="K492" s="200"/>
    </row>
    <row r="493" spans="5:11" x14ac:dyDescent="0.2">
      <c r="E493" s="200"/>
      <c r="F493" s="200"/>
      <c r="G493" s="200"/>
      <c r="H493" s="200"/>
      <c r="I493" s="200"/>
      <c r="J493" s="200"/>
      <c r="K493" s="200"/>
    </row>
    <row r="494" spans="5:11" x14ac:dyDescent="0.2">
      <c r="E494" s="200"/>
      <c r="F494" s="200"/>
      <c r="G494" s="200"/>
      <c r="H494" s="200"/>
      <c r="I494" s="200"/>
      <c r="J494" s="200"/>
      <c r="K494" s="200"/>
    </row>
    <row r="495" spans="5:11" x14ac:dyDescent="0.2">
      <c r="E495" s="200"/>
      <c r="F495" s="200"/>
      <c r="G495" s="200"/>
      <c r="H495" s="200"/>
      <c r="I495" s="200"/>
      <c r="J495" s="200"/>
      <c r="K495" s="200"/>
    </row>
    <row r="496" spans="5:11" x14ac:dyDescent="0.2">
      <c r="E496" s="200"/>
      <c r="F496" s="200"/>
      <c r="G496" s="200"/>
      <c r="H496" s="200"/>
      <c r="I496" s="200"/>
      <c r="J496" s="200"/>
      <c r="K496" s="200"/>
    </row>
    <row r="497" spans="5:11" x14ac:dyDescent="0.2">
      <c r="E497" s="200"/>
      <c r="F497" s="200"/>
      <c r="G497" s="200"/>
      <c r="H497" s="200"/>
      <c r="I497" s="200"/>
      <c r="J497" s="200"/>
      <c r="K497" s="200"/>
    </row>
    <row r="498" spans="5:11" x14ac:dyDescent="0.2">
      <c r="E498" s="200"/>
      <c r="F498" s="200"/>
      <c r="G498" s="200"/>
      <c r="H498" s="200"/>
      <c r="I498" s="200"/>
      <c r="J498" s="200"/>
      <c r="K498" s="200"/>
    </row>
    <row r="499" spans="5:11" x14ac:dyDescent="0.2">
      <c r="E499" s="200"/>
      <c r="F499" s="200"/>
      <c r="G499" s="200"/>
      <c r="H499" s="200"/>
      <c r="I499" s="200"/>
      <c r="J499" s="200"/>
      <c r="K499" s="200"/>
    </row>
    <row r="500" spans="5:11" x14ac:dyDescent="0.2">
      <c r="E500" s="200"/>
      <c r="F500" s="200"/>
      <c r="G500" s="200"/>
      <c r="H500" s="200"/>
      <c r="I500" s="200"/>
      <c r="J500" s="200"/>
      <c r="K500" s="200"/>
    </row>
    <row r="501" spans="5:11" x14ac:dyDescent="0.2">
      <c r="E501" s="200"/>
      <c r="F501" s="200"/>
      <c r="G501" s="200"/>
      <c r="H501" s="200"/>
      <c r="I501" s="200"/>
      <c r="J501" s="200"/>
      <c r="K501" s="200"/>
    </row>
    <row r="502" spans="5:11" x14ac:dyDescent="0.2">
      <c r="E502" s="200"/>
      <c r="F502" s="200"/>
      <c r="G502" s="200"/>
      <c r="H502" s="200"/>
      <c r="I502" s="200"/>
      <c r="J502" s="200"/>
      <c r="K502" s="200"/>
    </row>
    <row r="503" spans="5:11" x14ac:dyDescent="0.2">
      <c r="E503" s="200"/>
      <c r="F503" s="200"/>
      <c r="G503" s="200"/>
      <c r="H503" s="200"/>
      <c r="I503" s="200"/>
      <c r="J503" s="200"/>
      <c r="K503" s="200"/>
    </row>
    <row r="504" spans="5:11" x14ac:dyDescent="0.2">
      <c r="E504" s="200"/>
      <c r="F504" s="200"/>
      <c r="G504" s="200"/>
      <c r="H504" s="200"/>
      <c r="I504" s="200"/>
      <c r="J504" s="200"/>
      <c r="K504" s="200"/>
    </row>
    <row r="505" spans="5:11" x14ac:dyDescent="0.2">
      <c r="E505" s="200"/>
      <c r="F505" s="200"/>
      <c r="G505" s="200"/>
      <c r="H505" s="200"/>
      <c r="I505" s="200"/>
      <c r="J505" s="200"/>
      <c r="K505" s="200"/>
    </row>
    <row r="506" spans="5:11" x14ac:dyDescent="0.2">
      <c r="E506" s="200"/>
      <c r="F506" s="200"/>
      <c r="G506" s="200"/>
      <c r="H506" s="200"/>
      <c r="I506" s="200"/>
      <c r="J506" s="200"/>
      <c r="K506" s="200"/>
    </row>
    <row r="507" spans="5:11" x14ac:dyDescent="0.2">
      <c r="E507" s="200"/>
      <c r="F507" s="200"/>
      <c r="G507" s="200"/>
      <c r="H507" s="200"/>
      <c r="I507" s="200"/>
      <c r="J507" s="200"/>
      <c r="K507" s="200"/>
    </row>
    <row r="508" spans="5:11" x14ac:dyDescent="0.2">
      <c r="E508" s="200"/>
      <c r="F508" s="200"/>
      <c r="G508" s="200"/>
      <c r="H508" s="200"/>
      <c r="I508" s="200"/>
      <c r="J508" s="200"/>
      <c r="K508" s="200"/>
    </row>
    <row r="509" spans="5:11" x14ac:dyDescent="0.2">
      <c r="E509" s="200"/>
      <c r="F509" s="200"/>
      <c r="G509" s="200"/>
      <c r="H509" s="200"/>
      <c r="I509" s="200"/>
      <c r="J509" s="200"/>
      <c r="K509" s="200"/>
    </row>
    <row r="510" spans="5:11" x14ac:dyDescent="0.2">
      <c r="E510" s="200"/>
      <c r="F510" s="200"/>
      <c r="G510" s="200"/>
      <c r="H510" s="200"/>
      <c r="I510" s="200"/>
      <c r="J510" s="200"/>
      <c r="K510" s="200"/>
    </row>
    <row r="511" spans="5:11" x14ac:dyDescent="0.2">
      <c r="E511" s="200"/>
      <c r="F511" s="200"/>
      <c r="G511" s="200"/>
      <c r="H511" s="200"/>
      <c r="I511" s="200"/>
      <c r="J511" s="200"/>
      <c r="K511" s="200"/>
    </row>
    <row r="512" spans="5:11" x14ac:dyDescent="0.2">
      <c r="E512" s="200"/>
      <c r="F512" s="200"/>
      <c r="G512" s="200"/>
      <c r="H512" s="200"/>
      <c r="I512" s="200"/>
      <c r="J512" s="200"/>
      <c r="K512" s="200"/>
    </row>
    <row r="513" spans="5:11" x14ac:dyDescent="0.2">
      <c r="E513" s="200"/>
      <c r="F513" s="200"/>
      <c r="G513" s="200"/>
      <c r="H513" s="200"/>
      <c r="I513" s="200"/>
      <c r="J513" s="200"/>
      <c r="K513" s="200"/>
    </row>
    <row r="514" spans="5:11" x14ac:dyDescent="0.2">
      <c r="E514" s="200"/>
      <c r="F514" s="200"/>
      <c r="G514" s="200"/>
      <c r="H514" s="200"/>
      <c r="I514" s="200"/>
      <c r="J514" s="200"/>
      <c r="K514" s="200"/>
    </row>
    <row r="515" spans="5:11" x14ac:dyDescent="0.2">
      <c r="E515" s="200"/>
      <c r="F515" s="200"/>
      <c r="G515" s="200"/>
      <c r="H515" s="200"/>
      <c r="I515" s="200"/>
      <c r="J515" s="200"/>
      <c r="K515" s="200"/>
    </row>
    <row r="516" spans="5:11" x14ac:dyDescent="0.2">
      <c r="E516" s="200"/>
      <c r="F516" s="200"/>
      <c r="G516" s="200"/>
      <c r="H516" s="200"/>
      <c r="I516" s="200"/>
      <c r="J516" s="200"/>
      <c r="K516" s="200"/>
    </row>
    <row r="517" spans="5:11" x14ac:dyDescent="0.2">
      <c r="E517" s="200"/>
      <c r="F517" s="200"/>
      <c r="G517" s="200"/>
      <c r="H517" s="200"/>
      <c r="I517" s="200"/>
      <c r="J517" s="200"/>
      <c r="K517" s="200"/>
    </row>
    <row r="518" spans="5:11" x14ac:dyDescent="0.2">
      <c r="E518" s="200"/>
      <c r="F518" s="200"/>
      <c r="G518" s="200"/>
      <c r="H518" s="200"/>
      <c r="I518" s="200"/>
      <c r="J518" s="200"/>
      <c r="K518" s="200"/>
    </row>
    <row r="519" spans="5:11" x14ac:dyDescent="0.2">
      <c r="E519" s="200"/>
      <c r="F519" s="200"/>
      <c r="G519" s="200"/>
      <c r="H519" s="200"/>
      <c r="I519" s="200"/>
      <c r="J519" s="200"/>
      <c r="K519" s="200"/>
    </row>
    <row r="520" spans="5:11" x14ac:dyDescent="0.2">
      <c r="E520" s="200"/>
      <c r="F520" s="200"/>
      <c r="G520" s="200"/>
      <c r="H520" s="200"/>
      <c r="I520" s="200"/>
      <c r="J520" s="200"/>
      <c r="K520" s="200"/>
    </row>
    <row r="521" spans="5:11" x14ac:dyDescent="0.2">
      <c r="E521" s="200"/>
      <c r="F521" s="200"/>
      <c r="G521" s="200"/>
      <c r="H521" s="200"/>
      <c r="I521" s="200"/>
      <c r="J521" s="200"/>
      <c r="K521" s="200"/>
    </row>
    <row r="522" spans="5:11" x14ac:dyDescent="0.2">
      <c r="E522" s="200"/>
      <c r="F522" s="200"/>
      <c r="G522" s="200"/>
      <c r="H522" s="200"/>
      <c r="I522" s="200"/>
      <c r="J522" s="200"/>
      <c r="K522" s="200"/>
    </row>
    <row r="523" spans="5:11" x14ac:dyDescent="0.2">
      <c r="E523" s="200"/>
      <c r="F523" s="200"/>
      <c r="G523" s="200"/>
      <c r="H523" s="200"/>
      <c r="I523" s="200"/>
      <c r="J523" s="200"/>
      <c r="K523" s="200"/>
    </row>
    <row r="524" spans="5:11" x14ac:dyDescent="0.2">
      <c r="E524" s="200"/>
      <c r="F524" s="200"/>
      <c r="G524" s="200"/>
      <c r="H524" s="200"/>
      <c r="I524" s="200"/>
      <c r="J524" s="200"/>
      <c r="K524" s="200"/>
    </row>
    <row r="525" spans="5:11" x14ac:dyDescent="0.2">
      <c r="E525" s="200"/>
      <c r="F525" s="200"/>
      <c r="G525" s="200"/>
      <c r="H525" s="200"/>
      <c r="I525" s="200"/>
      <c r="J525" s="200"/>
      <c r="K525" s="200"/>
    </row>
    <row r="526" spans="5:11" x14ac:dyDescent="0.2">
      <c r="E526" s="200"/>
      <c r="F526" s="200"/>
      <c r="G526" s="200"/>
      <c r="H526" s="200"/>
      <c r="I526" s="200"/>
      <c r="J526" s="200"/>
      <c r="K526" s="200"/>
    </row>
    <row r="527" spans="5:11" x14ac:dyDescent="0.2">
      <c r="E527" s="200"/>
      <c r="F527" s="200"/>
      <c r="G527" s="200"/>
      <c r="H527" s="200"/>
      <c r="I527" s="200"/>
      <c r="J527" s="200"/>
      <c r="K527" s="200"/>
    </row>
    <row r="528" spans="5:11" x14ac:dyDescent="0.2">
      <c r="E528" s="200"/>
      <c r="F528" s="200"/>
      <c r="G528" s="200"/>
      <c r="H528" s="200"/>
      <c r="I528" s="200"/>
      <c r="J528" s="200"/>
      <c r="K528" s="200"/>
    </row>
    <row r="529" spans="5:11" x14ac:dyDescent="0.2">
      <c r="E529" s="200"/>
      <c r="F529" s="200"/>
      <c r="G529" s="200"/>
      <c r="H529" s="200"/>
      <c r="I529" s="200"/>
      <c r="J529" s="200"/>
      <c r="K529" s="200"/>
    </row>
    <row r="530" spans="5:11" x14ac:dyDescent="0.2">
      <c r="E530" s="200"/>
      <c r="F530" s="200"/>
      <c r="G530" s="200"/>
      <c r="H530" s="200"/>
      <c r="I530" s="200"/>
      <c r="J530" s="200"/>
      <c r="K530" s="200"/>
    </row>
    <row r="531" spans="5:11" x14ac:dyDescent="0.2">
      <c r="E531" s="200"/>
      <c r="F531" s="200"/>
      <c r="G531" s="200"/>
      <c r="H531" s="200"/>
      <c r="I531" s="200"/>
      <c r="J531" s="200"/>
      <c r="K531" s="200"/>
    </row>
    <row r="532" spans="5:11" x14ac:dyDescent="0.2">
      <c r="E532" s="200"/>
      <c r="F532" s="200"/>
      <c r="G532" s="200"/>
      <c r="H532" s="200"/>
      <c r="I532" s="200"/>
      <c r="J532" s="200"/>
      <c r="K532" s="200"/>
    </row>
    <row r="533" spans="5:11" x14ac:dyDescent="0.2">
      <c r="E533" s="200"/>
      <c r="F533" s="200"/>
      <c r="G533" s="200"/>
      <c r="H533" s="200"/>
      <c r="I533" s="200"/>
      <c r="J533" s="200"/>
      <c r="K533" s="200"/>
    </row>
    <row r="534" spans="5:11" x14ac:dyDescent="0.2">
      <c r="E534" s="200"/>
      <c r="F534" s="200"/>
      <c r="G534" s="200"/>
      <c r="H534" s="200"/>
      <c r="I534" s="200"/>
      <c r="J534" s="200"/>
      <c r="K534" s="200"/>
    </row>
    <row r="535" spans="5:11" x14ac:dyDescent="0.2">
      <c r="E535" s="200"/>
      <c r="F535" s="200"/>
      <c r="G535" s="200"/>
      <c r="H535" s="200"/>
      <c r="I535" s="200"/>
      <c r="J535" s="200"/>
      <c r="K535" s="200"/>
    </row>
    <row r="536" spans="5:11" x14ac:dyDescent="0.2">
      <c r="E536" s="200"/>
      <c r="F536" s="200"/>
      <c r="G536" s="200"/>
      <c r="H536" s="200"/>
      <c r="I536" s="200"/>
      <c r="J536" s="200"/>
      <c r="K536" s="200"/>
    </row>
    <row r="537" spans="5:11" x14ac:dyDescent="0.2">
      <c r="E537" s="200"/>
      <c r="F537" s="200"/>
      <c r="G537" s="200"/>
      <c r="H537" s="200"/>
      <c r="I537" s="200"/>
      <c r="J537" s="200"/>
      <c r="K537" s="200"/>
    </row>
    <row r="538" spans="5:11" x14ac:dyDescent="0.2">
      <c r="E538" s="200"/>
      <c r="F538" s="200"/>
      <c r="G538" s="200"/>
      <c r="H538" s="200"/>
      <c r="I538" s="200"/>
      <c r="J538" s="200"/>
      <c r="K538" s="200"/>
    </row>
    <row r="539" spans="5:11" x14ac:dyDescent="0.2">
      <c r="E539" s="200"/>
      <c r="F539" s="200"/>
      <c r="G539" s="200"/>
      <c r="H539" s="200"/>
      <c r="I539" s="200"/>
      <c r="J539" s="200"/>
      <c r="K539" s="200"/>
    </row>
    <row r="540" spans="5:11" x14ac:dyDescent="0.2">
      <c r="E540" s="200"/>
      <c r="F540" s="200"/>
      <c r="G540" s="200"/>
      <c r="H540" s="200"/>
      <c r="I540" s="200"/>
      <c r="J540" s="200"/>
      <c r="K540" s="200"/>
    </row>
    <row r="541" spans="5:11" x14ac:dyDescent="0.2">
      <c r="E541" s="200"/>
      <c r="F541" s="200"/>
      <c r="G541" s="200"/>
      <c r="H541" s="200"/>
      <c r="I541" s="200"/>
      <c r="J541" s="200"/>
      <c r="K541" s="200"/>
    </row>
    <row r="542" spans="5:11" x14ac:dyDescent="0.2">
      <c r="E542" s="200"/>
      <c r="F542" s="200"/>
      <c r="G542" s="200"/>
      <c r="H542" s="200"/>
      <c r="I542" s="200"/>
      <c r="J542" s="200"/>
      <c r="K542" s="200"/>
    </row>
    <row r="543" spans="5:11" x14ac:dyDescent="0.2">
      <c r="E543" s="200"/>
      <c r="F543" s="200"/>
      <c r="G543" s="200"/>
      <c r="H543" s="200"/>
      <c r="I543" s="200"/>
      <c r="J543" s="200"/>
      <c r="K543" s="200"/>
    </row>
    <row r="544" spans="5:11" x14ac:dyDescent="0.2">
      <c r="E544" s="200"/>
      <c r="F544" s="200"/>
      <c r="G544" s="200"/>
      <c r="H544" s="200"/>
      <c r="I544" s="200"/>
      <c r="J544" s="200"/>
      <c r="K544" s="200"/>
    </row>
    <row r="545" spans="5:11" x14ac:dyDescent="0.2">
      <c r="E545" s="200"/>
      <c r="F545" s="200"/>
      <c r="G545" s="200"/>
      <c r="H545" s="200"/>
      <c r="I545" s="200"/>
      <c r="J545" s="200"/>
      <c r="K545" s="200"/>
    </row>
    <row r="546" spans="5:11" x14ac:dyDescent="0.2">
      <c r="E546" s="200"/>
      <c r="F546" s="200"/>
      <c r="G546" s="200"/>
      <c r="H546" s="200"/>
      <c r="I546" s="200"/>
      <c r="J546" s="200"/>
      <c r="K546" s="200"/>
    </row>
    <row r="547" spans="5:11" x14ac:dyDescent="0.2">
      <c r="E547" s="200"/>
      <c r="F547" s="200"/>
      <c r="G547" s="200"/>
      <c r="H547" s="200"/>
      <c r="I547" s="200"/>
      <c r="J547" s="200"/>
      <c r="K547" s="200"/>
    </row>
    <row r="548" spans="5:11" x14ac:dyDescent="0.2">
      <c r="E548" s="200"/>
      <c r="F548" s="200"/>
      <c r="G548" s="200"/>
      <c r="H548" s="200"/>
      <c r="I548" s="200"/>
      <c r="J548" s="200"/>
      <c r="K548" s="200"/>
    </row>
    <row r="549" spans="5:11" x14ac:dyDescent="0.2">
      <c r="E549" s="200"/>
      <c r="F549" s="200"/>
      <c r="G549" s="200"/>
      <c r="H549" s="200"/>
      <c r="I549" s="200"/>
      <c r="J549" s="200"/>
      <c r="K549" s="200"/>
    </row>
    <row r="550" spans="5:11" x14ac:dyDescent="0.2">
      <c r="E550" s="200"/>
      <c r="F550" s="200"/>
      <c r="G550" s="200"/>
      <c r="H550" s="200"/>
      <c r="I550" s="200"/>
      <c r="J550" s="200"/>
      <c r="K550" s="200"/>
    </row>
    <row r="551" spans="5:11" x14ac:dyDescent="0.2">
      <c r="E551" s="200"/>
      <c r="F551" s="200"/>
      <c r="G551" s="200"/>
      <c r="H551" s="200"/>
      <c r="I551" s="200"/>
      <c r="J551" s="200"/>
      <c r="K551" s="200"/>
    </row>
    <row r="552" spans="5:11" x14ac:dyDescent="0.2">
      <c r="E552" s="200"/>
      <c r="F552" s="200"/>
      <c r="G552" s="200"/>
      <c r="H552" s="200"/>
      <c r="I552" s="200"/>
      <c r="J552" s="200"/>
      <c r="K552" s="200"/>
    </row>
    <row r="553" spans="5:11" x14ac:dyDescent="0.2">
      <c r="E553" s="200"/>
      <c r="F553" s="200"/>
      <c r="G553" s="200"/>
      <c r="H553" s="200"/>
      <c r="I553" s="200"/>
      <c r="J553" s="200"/>
      <c r="K553" s="200"/>
    </row>
    <row r="554" spans="5:11" x14ac:dyDescent="0.2">
      <c r="E554" s="200"/>
      <c r="F554" s="200"/>
      <c r="G554" s="200"/>
      <c r="H554" s="200"/>
      <c r="I554" s="200"/>
      <c r="J554" s="200"/>
      <c r="K554" s="200"/>
    </row>
    <row r="555" spans="5:11" x14ac:dyDescent="0.2">
      <c r="E555" s="200"/>
      <c r="F555" s="200"/>
      <c r="G555" s="200"/>
      <c r="H555" s="200"/>
      <c r="I555" s="200"/>
      <c r="J555" s="200"/>
      <c r="K555" s="200"/>
    </row>
    <row r="556" spans="5:11" x14ac:dyDescent="0.2">
      <c r="E556" s="200"/>
      <c r="F556" s="200"/>
      <c r="G556" s="200"/>
      <c r="H556" s="200"/>
      <c r="I556" s="200"/>
      <c r="J556" s="200"/>
      <c r="K556" s="200"/>
    </row>
    <row r="557" spans="5:11" x14ac:dyDescent="0.2">
      <c r="E557" s="200"/>
      <c r="F557" s="200"/>
      <c r="G557" s="200"/>
      <c r="H557" s="200"/>
      <c r="I557" s="200"/>
      <c r="J557" s="200"/>
      <c r="K557" s="200"/>
    </row>
    <row r="558" spans="5:11" x14ac:dyDescent="0.2">
      <c r="E558" s="200"/>
      <c r="F558" s="200"/>
      <c r="G558" s="200"/>
      <c r="H558" s="200"/>
      <c r="I558" s="200"/>
      <c r="J558" s="200"/>
      <c r="K558" s="200"/>
    </row>
    <row r="559" spans="5:11" x14ac:dyDescent="0.2">
      <c r="E559" s="200"/>
      <c r="F559" s="200"/>
      <c r="G559" s="200"/>
      <c r="H559" s="200"/>
      <c r="I559" s="200"/>
      <c r="J559" s="200"/>
      <c r="K559" s="200"/>
    </row>
    <row r="560" spans="5:11" x14ac:dyDescent="0.2">
      <c r="E560" s="200"/>
      <c r="F560" s="200"/>
      <c r="G560" s="200"/>
      <c r="H560" s="200"/>
      <c r="I560" s="200"/>
      <c r="J560" s="200"/>
      <c r="K560" s="200"/>
    </row>
    <row r="561" spans="5:11" x14ac:dyDescent="0.2">
      <c r="E561" s="200"/>
      <c r="F561" s="200"/>
      <c r="G561" s="200"/>
      <c r="H561" s="200"/>
      <c r="I561" s="200"/>
      <c r="J561" s="200"/>
      <c r="K561" s="200"/>
    </row>
    <row r="562" spans="5:11" x14ac:dyDescent="0.2">
      <c r="E562" s="200"/>
      <c r="F562" s="200"/>
      <c r="G562" s="200"/>
      <c r="H562" s="200"/>
      <c r="I562" s="200"/>
      <c r="J562" s="200"/>
      <c r="K562" s="200"/>
    </row>
    <row r="563" spans="5:11" x14ac:dyDescent="0.2">
      <c r="E563" s="200"/>
      <c r="F563" s="200"/>
      <c r="G563" s="200"/>
      <c r="H563" s="200"/>
      <c r="I563" s="200"/>
      <c r="J563" s="200"/>
      <c r="K563" s="200"/>
    </row>
    <row r="564" spans="5:11" x14ac:dyDescent="0.2">
      <c r="E564" s="200"/>
      <c r="F564" s="200"/>
      <c r="G564" s="200"/>
      <c r="H564" s="200"/>
      <c r="I564" s="200"/>
      <c r="J564" s="200"/>
      <c r="K564" s="200"/>
    </row>
    <row r="565" spans="5:11" x14ac:dyDescent="0.2">
      <c r="E565" s="200"/>
      <c r="F565" s="200"/>
      <c r="G565" s="200"/>
      <c r="H565" s="200"/>
      <c r="I565" s="200"/>
      <c r="J565" s="200"/>
      <c r="K565" s="200"/>
    </row>
    <row r="566" spans="5:11" x14ac:dyDescent="0.2">
      <c r="E566" s="200"/>
      <c r="F566" s="200"/>
      <c r="G566" s="200"/>
      <c r="H566" s="200"/>
      <c r="I566" s="200"/>
      <c r="J566" s="200"/>
      <c r="K566" s="200"/>
    </row>
    <row r="567" spans="5:11" x14ac:dyDescent="0.2">
      <c r="E567" s="200"/>
      <c r="F567" s="200"/>
      <c r="G567" s="200"/>
      <c r="H567" s="200"/>
      <c r="I567" s="200"/>
      <c r="J567" s="200"/>
      <c r="K567" s="200"/>
    </row>
    <row r="568" spans="5:11" x14ac:dyDescent="0.2">
      <c r="E568" s="200"/>
      <c r="F568" s="200"/>
      <c r="G568" s="200"/>
      <c r="H568" s="200"/>
      <c r="I568" s="200"/>
      <c r="J568" s="200"/>
      <c r="K568" s="200"/>
    </row>
    <row r="569" spans="5:11" x14ac:dyDescent="0.2">
      <c r="E569" s="200"/>
      <c r="F569" s="200"/>
      <c r="G569" s="200"/>
      <c r="H569" s="200"/>
      <c r="I569" s="200"/>
      <c r="J569" s="200"/>
      <c r="K569" s="200"/>
    </row>
    <row r="570" spans="5:11" x14ac:dyDescent="0.2">
      <c r="E570" s="200"/>
      <c r="F570" s="200"/>
      <c r="G570" s="200"/>
      <c r="H570" s="200"/>
      <c r="I570" s="200"/>
      <c r="J570" s="200"/>
      <c r="K570" s="200"/>
    </row>
    <row r="571" spans="5:11" x14ac:dyDescent="0.2">
      <c r="E571" s="200"/>
      <c r="F571" s="200"/>
      <c r="G571" s="200"/>
      <c r="H571" s="200"/>
      <c r="I571" s="200"/>
      <c r="J571" s="200"/>
      <c r="K571" s="200"/>
    </row>
    <row r="572" spans="5:11" x14ac:dyDescent="0.2">
      <c r="E572" s="200"/>
      <c r="F572" s="200"/>
      <c r="G572" s="200"/>
      <c r="H572" s="200"/>
      <c r="I572" s="200"/>
      <c r="J572" s="200"/>
      <c r="K572" s="200"/>
    </row>
    <row r="573" spans="5:11" x14ac:dyDescent="0.2">
      <c r="E573" s="200"/>
      <c r="F573" s="200"/>
      <c r="G573" s="200"/>
      <c r="H573" s="200"/>
      <c r="I573" s="200"/>
      <c r="J573" s="200"/>
      <c r="K573" s="200"/>
    </row>
    <row r="574" spans="5:11" x14ac:dyDescent="0.2">
      <c r="E574" s="200"/>
      <c r="F574" s="200"/>
      <c r="G574" s="200"/>
      <c r="H574" s="200"/>
      <c r="I574" s="200"/>
      <c r="J574" s="200"/>
      <c r="K574" s="200"/>
    </row>
    <row r="575" spans="5:11" x14ac:dyDescent="0.2">
      <c r="E575" s="200"/>
      <c r="F575" s="200"/>
      <c r="G575" s="200"/>
      <c r="H575" s="200"/>
      <c r="I575" s="200"/>
      <c r="J575" s="200"/>
      <c r="K575" s="200"/>
    </row>
    <row r="576" spans="5:11" x14ac:dyDescent="0.2">
      <c r="E576" s="200"/>
      <c r="F576" s="200"/>
      <c r="G576" s="200"/>
      <c r="H576" s="200"/>
      <c r="I576" s="200"/>
      <c r="J576" s="200"/>
      <c r="K576" s="200"/>
    </row>
    <row r="577" spans="5:11" x14ac:dyDescent="0.2">
      <c r="E577" s="200"/>
      <c r="F577" s="200"/>
      <c r="G577" s="200"/>
      <c r="H577" s="200"/>
      <c r="I577" s="200"/>
      <c r="J577" s="200"/>
      <c r="K577" s="200"/>
    </row>
    <row r="578" spans="5:11" x14ac:dyDescent="0.2">
      <c r="E578" s="200"/>
      <c r="F578" s="200"/>
      <c r="G578" s="200"/>
      <c r="H578" s="200"/>
      <c r="I578" s="200"/>
      <c r="J578" s="200"/>
      <c r="K578" s="200"/>
    </row>
    <row r="579" spans="5:11" x14ac:dyDescent="0.2">
      <c r="E579" s="200"/>
      <c r="F579" s="200"/>
      <c r="G579" s="200"/>
      <c r="H579" s="200"/>
      <c r="I579" s="200"/>
      <c r="J579" s="200"/>
      <c r="K579" s="200"/>
    </row>
    <row r="580" spans="5:11" x14ac:dyDescent="0.2">
      <c r="E580" s="200"/>
      <c r="F580" s="200"/>
      <c r="G580" s="200"/>
      <c r="H580" s="200"/>
      <c r="I580" s="200"/>
      <c r="J580" s="200"/>
      <c r="K580" s="200"/>
    </row>
    <row r="581" spans="5:11" x14ac:dyDescent="0.2">
      <c r="E581" s="200"/>
      <c r="F581" s="200"/>
      <c r="G581" s="200"/>
      <c r="H581" s="200"/>
      <c r="I581" s="200"/>
      <c r="J581" s="200"/>
      <c r="K581" s="200"/>
    </row>
    <row r="582" spans="5:11" x14ac:dyDescent="0.2">
      <c r="E582" s="200"/>
      <c r="F582" s="200"/>
      <c r="G582" s="200"/>
      <c r="H582" s="200"/>
      <c r="I582" s="200"/>
      <c r="J582" s="200"/>
      <c r="K582" s="200"/>
    </row>
    <row r="583" spans="5:11" x14ac:dyDescent="0.2">
      <c r="E583" s="200"/>
      <c r="F583" s="200"/>
      <c r="G583" s="200"/>
      <c r="H583" s="200"/>
      <c r="I583" s="200"/>
      <c r="J583" s="200"/>
      <c r="K583" s="200"/>
    </row>
    <row r="584" spans="5:11" x14ac:dyDescent="0.2">
      <c r="E584" s="200"/>
      <c r="F584" s="200"/>
      <c r="G584" s="200"/>
      <c r="H584" s="200"/>
      <c r="I584" s="200"/>
      <c r="J584" s="200"/>
      <c r="K584" s="200"/>
    </row>
    <row r="585" spans="5:11" x14ac:dyDescent="0.2">
      <c r="E585" s="200"/>
      <c r="F585" s="200"/>
      <c r="G585" s="200"/>
      <c r="H585" s="200"/>
      <c r="I585" s="200"/>
      <c r="J585" s="200"/>
      <c r="K585" s="200"/>
    </row>
    <row r="586" spans="5:11" x14ac:dyDescent="0.2">
      <c r="E586" s="200"/>
      <c r="F586" s="200"/>
      <c r="G586" s="200"/>
      <c r="H586" s="200"/>
      <c r="I586" s="200"/>
      <c r="J586" s="200"/>
      <c r="K586" s="200"/>
    </row>
    <row r="587" spans="5:11" x14ac:dyDescent="0.2">
      <c r="E587" s="200"/>
      <c r="F587" s="200"/>
      <c r="G587" s="200"/>
      <c r="H587" s="200"/>
      <c r="I587" s="200"/>
      <c r="J587" s="200"/>
      <c r="K587" s="200"/>
    </row>
    <row r="588" spans="5:11" x14ac:dyDescent="0.2">
      <c r="E588" s="200"/>
      <c r="F588" s="200"/>
      <c r="G588" s="200"/>
      <c r="H588" s="200"/>
      <c r="I588" s="200"/>
      <c r="J588" s="200"/>
      <c r="K588" s="200"/>
    </row>
    <row r="589" spans="5:11" x14ac:dyDescent="0.2">
      <c r="E589" s="200"/>
      <c r="F589" s="200"/>
      <c r="G589" s="200"/>
      <c r="H589" s="200"/>
      <c r="I589" s="200"/>
      <c r="J589" s="200"/>
      <c r="K589" s="200"/>
    </row>
    <row r="590" spans="5:11" x14ac:dyDescent="0.2">
      <c r="E590" s="200"/>
      <c r="F590" s="200"/>
      <c r="G590" s="200"/>
      <c r="H590" s="200"/>
      <c r="I590" s="200"/>
      <c r="J590" s="200"/>
      <c r="K590" s="200"/>
    </row>
    <row r="591" spans="5:11" x14ac:dyDescent="0.2">
      <c r="E591" s="200"/>
      <c r="F591" s="200"/>
      <c r="G591" s="200"/>
      <c r="H591" s="200"/>
      <c r="I591" s="200"/>
      <c r="J591" s="200"/>
      <c r="K591" s="200"/>
    </row>
    <row r="592" spans="5:11" x14ac:dyDescent="0.2">
      <c r="E592" s="200"/>
      <c r="F592" s="200"/>
      <c r="G592" s="200"/>
      <c r="H592" s="200"/>
      <c r="I592" s="200"/>
      <c r="J592" s="200"/>
      <c r="K592" s="200"/>
    </row>
    <row r="593" spans="5:11" x14ac:dyDescent="0.2">
      <c r="E593" s="200"/>
      <c r="F593" s="200"/>
      <c r="G593" s="200"/>
      <c r="H593" s="200"/>
      <c r="I593" s="200"/>
      <c r="J593" s="200"/>
      <c r="K593" s="200"/>
    </row>
    <row r="594" spans="5:11" x14ac:dyDescent="0.2">
      <c r="E594" s="200"/>
      <c r="F594" s="200"/>
      <c r="G594" s="200"/>
      <c r="H594" s="200"/>
      <c r="I594" s="200"/>
      <c r="J594" s="200"/>
      <c r="K594" s="200"/>
    </row>
    <row r="595" spans="5:11" x14ac:dyDescent="0.2">
      <c r="E595" s="200"/>
      <c r="F595" s="200"/>
      <c r="G595" s="200"/>
      <c r="H595" s="200"/>
      <c r="I595" s="200"/>
      <c r="J595" s="200"/>
      <c r="K595" s="200"/>
    </row>
    <row r="596" spans="5:11" x14ac:dyDescent="0.2">
      <c r="E596" s="200"/>
      <c r="F596" s="200"/>
      <c r="G596" s="200"/>
      <c r="H596" s="200"/>
      <c r="I596" s="200"/>
      <c r="J596" s="200"/>
      <c r="K596" s="200"/>
    </row>
    <row r="597" spans="5:11" x14ac:dyDescent="0.2">
      <c r="E597" s="200"/>
      <c r="F597" s="200"/>
      <c r="G597" s="200"/>
      <c r="H597" s="200"/>
      <c r="I597" s="200"/>
      <c r="J597" s="200"/>
      <c r="K597" s="200"/>
    </row>
    <row r="598" spans="5:11" x14ac:dyDescent="0.2">
      <c r="E598" s="200"/>
      <c r="F598" s="200"/>
      <c r="G598" s="200"/>
      <c r="H598" s="200"/>
      <c r="I598" s="200"/>
      <c r="J598" s="200"/>
      <c r="K598" s="200"/>
    </row>
    <row r="599" spans="5:11" x14ac:dyDescent="0.2">
      <c r="E599" s="200"/>
      <c r="F599" s="200"/>
      <c r="G599" s="200"/>
      <c r="H599" s="200"/>
      <c r="I599" s="200"/>
      <c r="J599" s="200"/>
      <c r="K599" s="200"/>
    </row>
    <row r="600" spans="5:11" x14ac:dyDescent="0.2">
      <c r="E600" s="200"/>
      <c r="F600" s="200"/>
      <c r="G600" s="200"/>
      <c r="H600" s="200"/>
      <c r="I600" s="200"/>
      <c r="J600" s="200"/>
      <c r="K600" s="200"/>
    </row>
    <row r="601" spans="5:11" x14ac:dyDescent="0.2">
      <c r="E601" s="200"/>
      <c r="F601" s="200"/>
      <c r="G601" s="200"/>
      <c r="H601" s="200"/>
      <c r="I601" s="200"/>
      <c r="J601" s="200"/>
      <c r="K601" s="200"/>
    </row>
    <row r="602" spans="5:11" x14ac:dyDescent="0.2">
      <c r="E602" s="200"/>
      <c r="F602" s="200"/>
      <c r="G602" s="200"/>
      <c r="H602" s="200"/>
      <c r="I602" s="200"/>
      <c r="J602" s="200"/>
      <c r="K602" s="200"/>
    </row>
    <row r="603" spans="5:11" x14ac:dyDescent="0.2">
      <c r="E603" s="200"/>
      <c r="F603" s="200"/>
      <c r="G603" s="200"/>
      <c r="H603" s="200"/>
      <c r="I603" s="200"/>
      <c r="J603" s="200"/>
      <c r="K603" s="200"/>
    </row>
    <row r="604" spans="5:11" x14ac:dyDescent="0.2">
      <c r="E604" s="200"/>
      <c r="F604" s="200"/>
      <c r="G604" s="200"/>
      <c r="H604" s="200"/>
      <c r="I604" s="200"/>
      <c r="J604" s="200"/>
      <c r="K604" s="200"/>
    </row>
    <row r="605" spans="5:11" x14ac:dyDescent="0.2">
      <c r="E605" s="200"/>
      <c r="F605" s="200"/>
      <c r="G605" s="200"/>
      <c r="H605" s="200"/>
      <c r="I605" s="200"/>
      <c r="J605" s="200"/>
      <c r="K605" s="200"/>
    </row>
    <row r="606" spans="5:11" x14ac:dyDescent="0.2">
      <c r="E606" s="200"/>
      <c r="F606" s="200"/>
      <c r="G606" s="200"/>
      <c r="H606" s="200"/>
      <c r="I606" s="200"/>
      <c r="J606" s="200"/>
      <c r="K606" s="200"/>
    </row>
    <row r="607" spans="5:11" x14ac:dyDescent="0.2">
      <c r="E607" s="200"/>
      <c r="F607" s="200"/>
      <c r="G607" s="200"/>
      <c r="H607" s="200"/>
      <c r="I607" s="200"/>
      <c r="J607" s="200"/>
      <c r="K607" s="200"/>
    </row>
    <row r="608" spans="5:11" x14ac:dyDescent="0.2">
      <c r="E608" s="200"/>
      <c r="F608" s="200"/>
      <c r="G608" s="200"/>
      <c r="H608" s="200"/>
      <c r="I608" s="200"/>
      <c r="J608" s="200"/>
      <c r="K608" s="200"/>
    </row>
    <row r="609" spans="5:11" x14ac:dyDescent="0.2">
      <c r="E609" s="200"/>
      <c r="F609" s="200"/>
      <c r="G609" s="200"/>
      <c r="H609" s="200"/>
      <c r="I609" s="200"/>
      <c r="J609" s="200"/>
      <c r="K609" s="200"/>
    </row>
    <row r="610" spans="5:11" x14ac:dyDescent="0.2">
      <c r="E610" s="200"/>
      <c r="F610" s="200"/>
      <c r="G610" s="200"/>
      <c r="H610" s="200"/>
      <c r="I610" s="200"/>
      <c r="J610" s="200"/>
      <c r="K610" s="200"/>
    </row>
    <row r="611" spans="5:11" x14ac:dyDescent="0.2">
      <c r="E611" s="200"/>
      <c r="F611" s="200"/>
      <c r="G611" s="200"/>
      <c r="H611" s="200"/>
      <c r="I611" s="200"/>
      <c r="J611" s="200"/>
      <c r="K611" s="200"/>
    </row>
    <row r="612" spans="5:11" x14ac:dyDescent="0.2">
      <c r="E612" s="200"/>
      <c r="F612" s="200"/>
      <c r="G612" s="200"/>
      <c r="H612" s="200"/>
      <c r="I612" s="200"/>
      <c r="J612" s="200"/>
      <c r="K612" s="200"/>
    </row>
    <row r="613" spans="5:11" x14ac:dyDescent="0.2">
      <c r="E613" s="200"/>
      <c r="F613" s="200"/>
      <c r="G613" s="200"/>
      <c r="H613" s="200"/>
      <c r="I613" s="200"/>
      <c r="J613" s="200"/>
      <c r="K613" s="200"/>
    </row>
    <row r="614" spans="5:11" x14ac:dyDescent="0.2">
      <c r="E614" s="200"/>
      <c r="F614" s="200"/>
      <c r="G614" s="200"/>
      <c r="H614" s="200"/>
      <c r="I614" s="200"/>
      <c r="J614" s="200"/>
      <c r="K614" s="200"/>
    </row>
    <row r="615" spans="5:11" x14ac:dyDescent="0.2">
      <c r="E615" s="200"/>
      <c r="F615" s="200"/>
      <c r="G615" s="200"/>
      <c r="H615" s="200"/>
      <c r="I615" s="200"/>
      <c r="J615" s="200"/>
      <c r="K615" s="200"/>
    </row>
    <row r="616" spans="5:11" x14ac:dyDescent="0.2">
      <c r="E616" s="200"/>
      <c r="F616" s="200"/>
      <c r="G616" s="200"/>
      <c r="H616" s="200"/>
      <c r="I616" s="200"/>
      <c r="J616" s="200"/>
      <c r="K616" s="200"/>
    </row>
    <row r="617" spans="5:11" x14ac:dyDescent="0.2">
      <c r="E617" s="200"/>
      <c r="F617" s="200"/>
      <c r="G617" s="200"/>
      <c r="H617" s="200"/>
      <c r="I617" s="200"/>
      <c r="J617" s="200"/>
      <c r="K617" s="200"/>
    </row>
    <row r="618" spans="5:11" x14ac:dyDescent="0.2">
      <c r="E618" s="200"/>
      <c r="F618" s="200"/>
      <c r="G618" s="200"/>
      <c r="H618" s="200"/>
      <c r="I618" s="200"/>
      <c r="J618" s="200"/>
      <c r="K618" s="200"/>
    </row>
    <row r="619" spans="5:11" x14ac:dyDescent="0.2">
      <c r="E619" s="200"/>
      <c r="F619" s="200"/>
      <c r="G619" s="200"/>
      <c r="H619" s="200"/>
      <c r="I619" s="200"/>
      <c r="J619" s="200"/>
      <c r="K619" s="200"/>
    </row>
    <row r="620" spans="5:11" x14ac:dyDescent="0.2">
      <c r="E620" s="200"/>
      <c r="F620" s="200"/>
      <c r="G620" s="200"/>
      <c r="H620" s="200"/>
      <c r="I620" s="200"/>
      <c r="J620" s="200"/>
      <c r="K620" s="200"/>
    </row>
    <row r="621" spans="5:11" x14ac:dyDescent="0.2">
      <c r="E621" s="200"/>
      <c r="F621" s="200"/>
      <c r="G621" s="200"/>
      <c r="H621" s="200"/>
      <c r="I621" s="200"/>
      <c r="J621" s="200"/>
      <c r="K621" s="200"/>
    </row>
    <row r="622" spans="5:11" x14ac:dyDescent="0.2">
      <c r="E622" s="200"/>
      <c r="F622" s="200"/>
      <c r="G622" s="200"/>
      <c r="H622" s="200"/>
      <c r="I622" s="200"/>
      <c r="J622" s="200"/>
      <c r="K622" s="200"/>
    </row>
    <row r="623" spans="5:11" x14ac:dyDescent="0.2">
      <c r="E623" s="200"/>
      <c r="F623" s="200"/>
      <c r="G623" s="200"/>
      <c r="H623" s="200"/>
      <c r="I623" s="200"/>
      <c r="J623" s="200"/>
      <c r="K623" s="200"/>
    </row>
    <row r="624" spans="5:11" x14ac:dyDescent="0.2">
      <c r="E624" s="200"/>
      <c r="F624" s="200"/>
      <c r="G624" s="200"/>
      <c r="H624" s="200"/>
      <c r="I624" s="200"/>
      <c r="J624" s="200"/>
      <c r="K624" s="200"/>
    </row>
    <row r="625" spans="5:11" x14ac:dyDescent="0.2">
      <c r="E625" s="200"/>
      <c r="F625" s="200"/>
      <c r="G625" s="200"/>
      <c r="H625" s="200"/>
      <c r="I625" s="200"/>
      <c r="J625" s="200"/>
      <c r="K625" s="200"/>
    </row>
    <row r="626" spans="5:11" x14ac:dyDescent="0.2">
      <c r="E626" s="200"/>
      <c r="F626" s="200"/>
      <c r="G626" s="200"/>
      <c r="H626" s="200"/>
      <c r="I626" s="200"/>
      <c r="J626" s="200"/>
      <c r="K626" s="200"/>
    </row>
    <row r="627" spans="5:11" x14ac:dyDescent="0.2">
      <c r="E627" s="200"/>
      <c r="F627" s="200"/>
      <c r="G627" s="200"/>
      <c r="H627" s="200"/>
      <c r="I627" s="200"/>
      <c r="J627" s="200"/>
      <c r="K627" s="200"/>
    </row>
    <row r="628" spans="5:11" x14ac:dyDescent="0.2">
      <c r="E628" s="200"/>
      <c r="F628" s="200"/>
      <c r="G628" s="200"/>
      <c r="H628" s="200"/>
      <c r="I628" s="200"/>
      <c r="J628" s="200"/>
      <c r="K628" s="200"/>
    </row>
    <row r="629" spans="5:11" x14ac:dyDescent="0.2">
      <c r="E629" s="200"/>
      <c r="F629" s="200"/>
      <c r="G629" s="200"/>
      <c r="H629" s="200"/>
      <c r="I629" s="200"/>
      <c r="J629" s="200"/>
      <c r="K629" s="200"/>
    </row>
    <row r="630" spans="5:11" x14ac:dyDescent="0.2">
      <c r="E630" s="200"/>
      <c r="F630" s="200"/>
      <c r="G630" s="200"/>
      <c r="H630" s="200"/>
      <c r="I630" s="200"/>
      <c r="J630" s="200"/>
      <c r="K630" s="200"/>
    </row>
    <row r="631" spans="5:11" x14ac:dyDescent="0.2">
      <c r="E631" s="200"/>
      <c r="F631" s="200"/>
      <c r="G631" s="200"/>
      <c r="H631" s="200"/>
      <c r="I631" s="200"/>
      <c r="J631" s="200"/>
      <c r="K631" s="200"/>
    </row>
    <row r="632" spans="5:11" x14ac:dyDescent="0.2">
      <c r="E632" s="200"/>
      <c r="F632" s="200"/>
      <c r="G632" s="200"/>
      <c r="H632" s="200"/>
      <c r="I632" s="200"/>
      <c r="J632" s="200"/>
      <c r="K632" s="200"/>
    </row>
    <row r="633" spans="5:11" x14ac:dyDescent="0.2">
      <c r="E633" s="200"/>
      <c r="F633" s="200"/>
      <c r="G633" s="200"/>
      <c r="H633" s="200"/>
      <c r="I633" s="200"/>
      <c r="J633" s="200"/>
      <c r="K633" s="200"/>
    </row>
    <row r="634" spans="5:11" x14ac:dyDescent="0.2">
      <c r="E634" s="200"/>
      <c r="F634" s="200"/>
      <c r="G634" s="200"/>
      <c r="H634" s="200"/>
      <c r="I634" s="200"/>
      <c r="J634" s="200"/>
      <c r="K634" s="200"/>
    </row>
    <row r="635" spans="5:11" x14ac:dyDescent="0.2">
      <c r="E635" s="200"/>
      <c r="F635" s="200"/>
      <c r="G635" s="200"/>
      <c r="H635" s="200"/>
      <c r="I635" s="200"/>
      <c r="J635" s="200"/>
      <c r="K635" s="200"/>
    </row>
    <row r="636" spans="5:11" x14ac:dyDescent="0.2">
      <c r="E636" s="200"/>
      <c r="F636" s="200"/>
      <c r="G636" s="200"/>
      <c r="H636" s="200"/>
      <c r="I636" s="200"/>
      <c r="J636" s="200"/>
      <c r="K636" s="200"/>
    </row>
    <row r="637" spans="5:11" x14ac:dyDescent="0.2">
      <c r="E637" s="200"/>
      <c r="F637" s="200"/>
      <c r="G637" s="200"/>
      <c r="H637" s="200"/>
      <c r="I637" s="200"/>
      <c r="J637" s="200"/>
      <c r="K637" s="200"/>
    </row>
    <row r="638" spans="5:11" x14ac:dyDescent="0.2">
      <c r="E638" s="200"/>
      <c r="F638" s="200"/>
      <c r="G638" s="200"/>
      <c r="H638" s="200"/>
      <c r="I638" s="200"/>
      <c r="J638" s="200"/>
      <c r="K638" s="200"/>
    </row>
    <row r="639" spans="5:11" x14ac:dyDescent="0.2">
      <c r="E639" s="200"/>
      <c r="F639" s="200"/>
      <c r="G639" s="200"/>
      <c r="H639" s="200"/>
      <c r="I639" s="200"/>
      <c r="J639" s="200"/>
      <c r="K639" s="200"/>
    </row>
    <row r="640" spans="5:11" x14ac:dyDescent="0.2">
      <c r="E640" s="200"/>
      <c r="F640" s="200"/>
      <c r="G640" s="200"/>
      <c r="H640" s="200"/>
      <c r="I640" s="200"/>
      <c r="J640" s="200"/>
      <c r="K640" s="200"/>
    </row>
    <row r="641" spans="5:11" x14ac:dyDescent="0.2">
      <c r="E641" s="200"/>
      <c r="F641" s="200"/>
      <c r="G641" s="200"/>
      <c r="H641" s="200"/>
      <c r="I641" s="200"/>
      <c r="J641" s="200"/>
      <c r="K641" s="200"/>
    </row>
    <row r="642" spans="5:11" x14ac:dyDescent="0.2">
      <c r="E642" s="200"/>
      <c r="F642" s="200"/>
      <c r="G642" s="200"/>
      <c r="H642" s="200"/>
      <c r="I642" s="200"/>
      <c r="J642" s="200"/>
      <c r="K642" s="200"/>
    </row>
    <row r="643" spans="5:11" x14ac:dyDescent="0.2">
      <c r="E643" s="200"/>
      <c r="F643" s="200"/>
      <c r="G643" s="200"/>
      <c r="H643" s="200"/>
      <c r="I643" s="200"/>
      <c r="J643" s="200"/>
      <c r="K643" s="200"/>
    </row>
    <row r="644" spans="5:11" x14ac:dyDescent="0.2">
      <c r="E644" s="200"/>
      <c r="F644" s="200"/>
      <c r="G644" s="200"/>
      <c r="H644" s="200"/>
      <c r="I644" s="200"/>
      <c r="J644" s="200"/>
      <c r="K644" s="200"/>
    </row>
    <row r="645" spans="5:11" x14ac:dyDescent="0.2">
      <c r="E645" s="200"/>
      <c r="F645" s="200"/>
      <c r="G645" s="200"/>
      <c r="H645" s="200"/>
      <c r="I645" s="200"/>
      <c r="J645" s="200"/>
      <c r="K645" s="200"/>
    </row>
    <row r="646" spans="5:11" x14ac:dyDescent="0.2">
      <c r="E646" s="200"/>
      <c r="F646" s="200"/>
      <c r="G646" s="200"/>
      <c r="H646" s="200"/>
      <c r="I646" s="200"/>
      <c r="J646" s="200"/>
      <c r="K646" s="200"/>
    </row>
    <row r="647" spans="5:11" x14ac:dyDescent="0.2">
      <c r="E647" s="200"/>
      <c r="F647" s="200"/>
      <c r="G647" s="200"/>
      <c r="H647" s="200"/>
      <c r="I647" s="200"/>
      <c r="J647" s="200"/>
      <c r="K647" s="200"/>
    </row>
    <row r="648" spans="5:11" x14ac:dyDescent="0.2">
      <c r="E648" s="200"/>
      <c r="F648" s="200"/>
      <c r="G648" s="200"/>
      <c r="H648" s="200"/>
      <c r="I648" s="200"/>
      <c r="J648" s="200"/>
      <c r="K648" s="200"/>
    </row>
    <row r="649" spans="5:11" x14ac:dyDescent="0.2">
      <c r="E649" s="200"/>
      <c r="F649" s="200"/>
      <c r="G649" s="200"/>
      <c r="H649" s="200"/>
      <c r="I649" s="200"/>
      <c r="J649" s="200"/>
      <c r="K649" s="200"/>
    </row>
    <row r="650" spans="5:11" x14ac:dyDescent="0.2">
      <c r="E650" s="200"/>
      <c r="F650" s="200"/>
      <c r="G650" s="200"/>
      <c r="H650" s="200"/>
      <c r="I650" s="200"/>
      <c r="J650" s="200"/>
      <c r="K650" s="200"/>
    </row>
    <row r="651" spans="5:11" x14ac:dyDescent="0.2">
      <c r="E651" s="200"/>
      <c r="F651" s="200"/>
      <c r="G651" s="200"/>
      <c r="H651" s="200"/>
      <c r="I651" s="200"/>
      <c r="J651" s="200"/>
      <c r="K651" s="200"/>
    </row>
    <row r="652" spans="5:11" x14ac:dyDescent="0.2">
      <c r="E652" s="200"/>
      <c r="F652" s="200"/>
      <c r="G652" s="200"/>
      <c r="H652" s="200"/>
      <c r="I652" s="200"/>
      <c r="J652" s="200"/>
      <c r="K652" s="200"/>
    </row>
    <row r="653" spans="5:11" x14ac:dyDescent="0.2">
      <c r="E653" s="200"/>
      <c r="F653" s="200"/>
      <c r="G653" s="200"/>
      <c r="H653" s="200"/>
      <c r="I653" s="200"/>
      <c r="J653" s="200"/>
      <c r="K653" s="200"/>
    </row>
    <row r="654" spans="5:11" x14ac:dyDescent="0.2">
      <c r="E654" s="200"/>
      <c r="F654" s="200"/>
      <c r="G654" s="200"/>
      <c r="H654" s="200"/>
      <c r="I654" s="200"/>
      <c r="J654" s="200"/>
      <c r="K654" s="200"/>
    </row>
    <row r="655" spans="5:11" x14ac:dyDescent="0.2">
      <c r="E655" s="200"/>
      <c r="F655" s="200"/>
      <c r="G655" s="200"/>
      <c r="H655" s="200"/>
      <c r="I655" s="200"/>
      <c r="J655" s="200"/>
      <c r="K655" s="200"/>
    </row>
    <row r="656" spans="5:11" x14ac:dyDescent="0.2">
      <c r="E656" s="200"/>
      <c r="F656" s="200"/>
      <c r="G656" s="200"/>
      <c r="H656" s="200"/>
      <c r="I656" s="200"/>
      <c r="J656" s="200"/>
      <c r="K656" s="200"/>
    </row>
    <row r="657" spans="5:11" x14ac:dyDescent="0.2">
      <c r="E657" s="200"/>
      <c r="F657" s="200"/>
      <c r="G657" s="200"/>
      <c r="H657" s="200"/>
      <c r="I657" s="200"/>
      <c r="J657" s="200"/>
      <c r="K657" s="200"/>
    </row>
    <row r="658" spans="5:11" x14ac:dyDescent="0.2">
      <c r="E658" s="200"/>
      <c r="F658" s="200"/>
      <c r="G658" s="200"/>
      <c r="H658" s="200"/>
      <c r="I658" s="200"/>
      <c r="J658" s="200"/>
      <c r="K658" s="200"/>
    </row>
    <row r="659" spans="5:11" x14ac:dyDescent="0.2">
      <c r="E659" s="200"/>
      <c r="F659" s="200"/>
      <c r="G659" s="200"/>
      <c r="H659" s="200"/>
      <c r="I659" s="200"/>
      <c r="J659" s="200"/>
      <c r="K659" s="200"/>
    </row>
    <row r="660" spans="5:11" x14ac:dyDescent="0.2">
      <c r="E660" s="200"/>
      <c r="F660" s="200"/>
      <c r="G660" s="200"/>
      <c r="H660" s="200"/>
      <c r="I660" s="200"/>
      <c r="J660" s="200"/>
      <c r="K660" s="200"/>
    </row>
    <row r="661" spans="5:11" x14ac:dyDescent="0.2">
      <c r="E661" s="200"/>
      <c r="F661" s="200"/>
      <c r="G661" s="200"/>
      <c r="H661" s="200"/>
      <c r="I661" s="200"/>
      <c r="J661" s="200"/>
      <c r="K661" s="200"/>
    </row>
    <row r="662" spans="5:11" x14ac:dyDescent="0.2">
      <c r="E662" s="200"/>
      <c r="F662" s="200"/>
      <c r="G662" s="200"/>
      <c r="H662" s="200"/>
      <c r="I662" s="200"/>
      <c r="J662" s="200"/>
      <c r="K662" s="200"/>
    </row>
    <row r="663" spans="5:11" x14ac:dyDescent="0.2">
      <c r="E663" s="200"/>
      <c r="F663" s="200"/>
      <c r="G663" s="200"/>
      <c r="H663" s="200"/>
      <c r="I663" s="200"/>
      <c r="J663" s="200"/>
      <c r="K663" s="200"/>
    </row>
    <row r="664" spans="5:11" x14ac:dyDescent="0.2">
      <c r="E664" s="200"/>
      <c r="F664" s="200"/>
      <c r="G664" s="200"/>
      <c r="H664" s="200"/>
      <c r="I664" s="200"/>
      <c r="J664" s="200"/>
      <c r="K664" s="200"/>
    </row>
    <row r="665" spans="5:11" x14ac:dyDescent="0.2">
      <c r="E665" s="200"/>
      <c r="F665" s="200"/>
      <c r="G665" s="200"/>
      <c r="H665" s="200"/>
      <c r="I665" s="200"/>
      <c r="J665" s="200"/>
      <c r="K665" s="200"/>
    </row>
    <row r="666" spans="5:11" x14ac:dyDescent="0.2">
      <c r="E666" s="200"/>
      <c r="F666" s="200"/>
      <c r="G666" s="200"/>
      <c r="H666" s="200"/>
      <c r="I666" s="200"/>
      <c r="J666" s="200"/>
      <c r="K666" s="200"/>
    </row>
    <row r="667" spans="5:11" x14ac:dyDescent="0.2">
      <c r="E667" s="200"/>
      <c r="F667" s="200"/>
      <c r="G667" s="200"/>
      <c r="H667" s="200"/>
      <c r="I667" s="200"/>
      <c r="J667" s="200"/>
      <c r="K667" s="200"/>
    </row>
    <row r="668" spans="5:11" x14ac:dyDescent="0.2">
      <c r="E668" s="200"/>
      <c r="F668" s="200"/>
      <c r="G668" s="200"/>
      <c r="H668" s="200"/>
      <c r="I668" s="200"/>
      <c r="J668" s="200"/>
      <c r="K668" s="200"/>
    </row>
    <row r="669" spans="5:11" x14ac:dyDescent="0.2">
      <c r="E669" s="200"/>
      <c r="F669" s="200"/>
      <c r="G669" s="200"/>
      <c r="H669" s="200"/>
      <c r="I669" s="200"/>
      <c r="J669" s="200"/>
      <c r="K669" s="200"/>
    </row>
    <row r="670" spans="5:11" x14ac:dyDescent="0.2">
      <c r="E670" s="200"/>
      <c r="F670" s="200"/>
      <c r="G670" s="200"/>
      <c r="H670" s="200"/>
      <c r="I670" s="200"/>
      <c r="J670" s="200"/>
      <c r="K670" s="200"/>
    </row>
    <row r="671" spans="5:11" x14ac:dyDescent="0.2">
      <c r="E671" s="200"/>
      <c r="F671" s="200"/>
      <c r="G671" s="200"/>
      <c r="H671" s="200"/>
      <c r="I671" s="200"/>
      <c r="J671" s="200"/>
      <c r="K671" s="200"/>
    </row>
    <row r="672" spans="5:11" x14ac:dyDescent="0.2">
      <c r="E672" s="200"/>
      <c r="F672" s="200"/>
      <c r="G672" s="200"/>
      <c r="H672" s="200"/>
      <c r="I672" s="200"/>
      <c r="J672" s="200"/>
      <c r="K672" s="200"/>
    </row>
    <row r="673" spans="5:11" x14ac:dyDescent="0.2">
      <c r="E673" s="200"/>
      <c r="F673" s="200"/>
      <c r="G673" s="200"/>
      <c r="H673" s="200"/>
      <c r="I673" s="200"/>
      <c r="J673" s="200"/>
      <c r="K673" s="200"/>
    </row>
    <row r="674" spans="5:11" x14ac:dyDescent="0.2">
      <c r="E674" s="200"/>
      <c r="F674" s="200"/>
      <c r="G674" s="200"/>
      <c r="H674" s="200"/>
      <c r="I674" s="200"/>
      <c r="J674" s="200"/>
      <c r="K674" s="200"/>
    </row>
    <row r="675" spans="5:11" x14ac:dyDescent="0.2">
      <c r="E675" s="200"/>
      <c r="F675" s="200"/>
      <c r="G675" s="200"/>
      <c r="H675" s="200"/>
      <c r="I675" s="200"/>
      <c r="J675" s="200"/>
      <c r="K675" s="200"/>
    </row>
    <row r="676" spans="5:11" x14ac:dyDescent="0.2">
      <c r="E676" s="200"/>
      <c r="F676" s="200"/>
      <c r="G676" s="200"/>
      <c r="H676" s="200"/>
      <c r="I676" s="200"/>
      <c r="J676" s="200"/>
      <c r="K676" s="200"/>
    </row>
    <row r="677" spans="5:11" x14ac:dyDescent="0.2">
      <c r="E677" s="200"/>
      <c r="F677" s="200"/>
      <c r="G677" s="200"/>
      <c r="H677" s="200"/>
      <c r="I677" s="200"/>
      <c r="J677" s="200"/>
      <c r="K677" s="200"/>
    </row>
    <row r="678" spans="5:11" x14ac:dyDescent="0.2">
      <c r="E678" s="200"/>
      <c r="F678" s="200"/>
      <c r="G678" s="200"/>
      <c r="H678" s="200"/>
      <c r="I678" s="200"/>
      <c r="J678" s="200"/>
      <c r="K678" s="200"/>
    </row>
    <row r="679" spans="5:11" x14ac:dyDescent="0.2">
      <c r="E679" s="200"/>
      <c r="F679" s="200"/>
      <c r="G679" s="200"/>
      <c r="H679" s="200"/>
      <c r="I679" s="200"/>
      <c r="J679" s="200"/>
      <c r="K679" s="200"/>
    </row>
    <row r="680" spans="5:11" x14ac:dyDescent="0.2">
      <c r="E680" s="200"/>
      <c r="F680" s="200"/>
      <c r="G680" s="200"/>
      <c r="H680" s="200"/>
      <c r="I680" s="200"/>
      <c r="J680" s="200"/>
      <c r="K680" s="200"/>
    </row>
    <row r="681" spans="5:11" x14ac:dyDescent="0.2">
      <c r="E681" s="200"/>
      <c r="F681" s="200"/>
      <c r="G681" s="200"/>
      <c r="H681" s="200"/>
      <c r="I681" s="200"/>
      <c r="J681" s="200"/>
      <c r="K681" s="200"/>
    </row>
    <row r="682" spans="5:11" x14ac:dyDescent="0.2">
      <c r="E682" s="200"/>
      <c r="F682" s="200"/>
      <c r="G682" s="200"/>
      <c r="H682" s="200"/>
      <c r="I682" s="200"/>
      <c r="J682" s="200"/>
      <c r="K682" s="200"/>
    </row>
    <row r="683" spans="5:11" x14ac:dyDescent="0.2">
      <c r="E683" s="200"/>
      <c r="F683" s="200"/>
      <c r="G683" s="200"/>
      <c r="H683" s="200"/>
      <c r="I683" s="200"/>
      <c r="J683" s="200"/>
      <c r="K683" s="200"/>
    </row>
    <row r="684" spans="5:11" x14ac:dyDescent="0.2">
      <c r="E684" s="200"/>
      <c r="F684" s="200"/>
      <c r="G684" s="200"/>
      <c r="H684" s="200"/>
      <c r="I684" s="200"/>
      <c r="J684" s="200"/>
      <c r="K684" s="200"/>
    </row>
    <row r="685" spans="5:11" x14ac:dyDescent="0.2">
      <c r="E685" s="200"/>
      <c r="F685" s="200"/>
      <c r="G685" s="200"/>
      <c r="H685" s="200"/>
      <c r="I685" s="200"/>
      <c r="J685" s="200"/>
      <c r="K685" s="200"/>
    </row>
    <row r="686" spans="5:11" x14ac:dyDescent="0.2">
      <c r="E686" s="200"/>
      <c r="F686" s="200"/>
      <c r="G686" s="200"/>
      <c r="H686" s="200"/>
      <c r="I686" s="200"/>
      <c r="J686" s="200"/>
      <c r="K686" s="200"/>
    </row>
    <row r="687" spans="5:11" x14ac:dyDescent="0.2">
      <c r="E687" s="200"/>
      <c r="F687" s="200"/>
      <c r="G687" s="200"/>
      <c r="H687" s="200"/>
      <c r="I687" s="200"/>
      <c r="J687" s="200"/>
      <c r="K687" s="200"/>
    </row>
    <row r="688" spans="5:11" x14ac:dyDescent="0.2">
      <c r="E688" s="200"/>
      <c r="F688" s="200"/>
      <c r="G688" s="200"/>
      <c r="H688" s="200"/>
      <c r="I688" s="200"/>
      <c r="J688" s="200"/>
      <c r="K688" s="200"/>
    </row>
    <row r="689" spans="5:11" x14ac:dyDescent="0.2">
      <c r="E689" s="200"/>
      <c r="F689" s="200"/>
      <c r="G689" s="200"/>
      <c r="H689" s="200"/>
      <c r="I689" s="200"/>
      <c r="J689" s="200"/>
      <c r="K689" s="200"/>
    </row>
    <row r="690" spans="5:11" x14ac:dyDescent="0.2">
      <c r="E690" s="200"/>
      <c r="F690" s="200"/>
      <c r="G690" s="200"/>
      <c r="H690" s="200"/>
      <c r="I690" s="200"/>
      <c r="J690" s="200"/>
      <c r="K690" s="200"/>
    </row>
    <row r="691" spans="5:11" x14ac:dyDescent="0.2">
      <c r="E691" s="200"/>
      <c r="F691" s="200"/>
      <c r="G691" s="200"/>
      <c r="H691" s="200"/>
      <c r="I691" s="200"/>
      <c r="J691" s="200"/>
      <c r="K691" s="200"/>
    </row>
    <row r="692" spans="5:11" x14ac:dyDescent="0.2">
      <c r="E692" s="200"/>
      <c r="F692" s="200"/>
      <c r="G692" s="200"/>
      <c r="H692" s="200"/>
      <c r="I692" s="200"/>
      <c r="J692" s="200"/>
      <c r="K692" s="200"/>
    </row>
    <row r="693" spans="5:11" x14ac:dyDescent="0.2">
      <c r="E693" s="200"/>
      <c r="F693" s="200"/>
      <c r="G693" s="200"/>
      <c r="H693" s="200"/>
      <c r="I693" s="200"/>
      <c r="J693" s="200"/>
      <c r="K693" s="200"/>
    </row>
    <row r="694" spans="5:11" x14ac:dyDescent="0.2">
      <c r="E694" s="200"/>
      <c r="F694" s="200"/>
      <c r="G694" s="200"/>
      <c r="H694" s="200"/>
      <c r="I694" s="200"/>
      <c r="J694" s="200"/>
      <c r="K694" s="200"/>
    </row>
    <row r="695" spans="5:11" x14ac:dyDescent="0.2">
      <c r="E695" s="200"/>
      <c r="F695" s="200"/>
      <c r="G695" s="200"/>
      <c r="H695" s="200"/>
      <c r="I695" s="200"/>
      <c r="J695" s="200"/>
      <c r="K695" s="200"/>
    </row>
    <row r="696" spans="5:11" x14ac:dyDescent="0.2">
      <c r="E696" s="200"/>
      <c r="F696" s="200"/>
      <c r="G696" s="200"/>
      <c r="H696" s="200"/>
      <c r="I696" s="200"/>
      <c r="J696" s="200"/>
      <c r="K696" s="200"/>
    </row>
    <row r="697" spans="5:11" x14ac:dyDescent="0.2">
      <c r="E697" s="200"/>
      <c r="F697" s="200"/>
      <c r="G697" s="200"/>
      <c r="H697" s="200"/>
      <c r="I697" s="200"/>
      <c r="J697" s="200"/>
      <c r="K697" s="200"/>
    </row>
    <row r="698" spans="5:11" x14ac:dyDescent="0.2">
      <c r="E698" s="200"/>
      <c r="F698" s="200"/>
      <c r="G698" s="200"/>
      <c r="H698" s="200"/>
      <c r="I698" s="200"/>
      <c r="J698" s="200"/>
      <c r="K698" s="200"/>
    </row>
    <row r="699" spans="5:11" x14ac:dyDescent="0.2">
      <c r="E699" s="200"/>
      <c r="F699" s="200"/>
      <c r="G699" s="200"/>
      <c r="H699" s="200"/>
      <c r="I699" s="200"/>
      <c r="J699" s="200"/>
      <c r="K699" s="200"/>
    </row>
    <row r="700" spans="5:11" x14ac:dyDescent="0.2">
      <c r="E700" s="200"/>
      <c r="F700" s="200"/>
      <c r="G700" s="200"/>
      <c r="H700" s="200"/>
      <c r="I700" s="200"/>
      <c r="J700" s="200"/>
      <c r="K700" s="200"/>
    </row>
    <row r="701" spans="5:11" x14ac:dyDescent="0.2">
      <c r="E701" s="200"/>
      <c r="F701" s="200"/>
      <c r="G701" s="200"/>
      <c r="H701" s="200"/>
      <c r="I701" s="200"/>
      <c r="J701" s="200"/>
      <c r="K701" s="200"/>
    </row>
    <row r="702" spans="5:11" x14ac:dyDescent="0.2">
      <c r="E702" s="200"/>
      <c r="F702" s="200"/>
      <c r="G702" s="200"/>
      <c r="H702" s="200"/>
      <c r="I702" s="200"/>
      <c r="J702" s="200"/>
      <c r="K702" s="200"/>
    </row>
    <row r="703" spans="5:11" x14ac:dyDescent="0.2">
      <c r="E703" s="200"/>
      <c r="F703" s="200"/>
      <c r="G703" s="200"/>
      <c r="H703" s="200"/>
      <c r="I703" s="200"/>
      <c r="J703" s="200"/>
      <c r="K703" s="200"/>
    </row>
    <row r="704" spans="5:11" x14ac:dyDescent="0.2">
      <c r="E704" s="200"/>
      <c r="F704" s="200"/>
      <c r="G704" s="200"/>
      <c r="H704" s="200"/>
      <c r="I704" s="200"/>
      <c r="J704" s="200"/>
      <c r="K704" s="200"/>
    </row>
    <row r="705" spans="5:11" x14ac:dyDescent="0.2">
      <c r="E705" s="200"/>
      <c r="F705" s="200"/>
      <c r="G705" s="200"/>
      <c r="H705" s="200"/>
      <c r="I705" s="200"/>
      <c r="J705" s="200"/>
      <c r="K705" s="200"/>
    </row>
    <row r="706" spans="5:11" x14ac:dyDescent="0.2">
      <c r="E706" s="200"/>
      <c r="F706" s="200"/>
      <c r="G706" s="200"/>
      <c r="H706" s="200"/>
      <c r="I706" s="200"/>
      <c r="J706" s="200"/>
      <c r="K706" s="200"/>
    </row>
    <row r="707" spans="5:11" x14ac:dyDescent="0.2">
      <c r="E707" s="200"/>
      <c r="F707" s="200"/>
      <c r="G707" s="200"/>
      <c r="H707" s="200"/>
      <c r="I707" s="200"/>
      <c r="J707" s="200"/>
      <c r="K707" s="200"/>
    </row>
    <row r="708" spans="5:11" x14ac:dyDescent="0.2">
      <c r="E708" s="200"/>
      <c r="F708" s="200"/>
      <c r="G708" s="200"/>
      <c r="H708" s="200"/>
      <c r="I708" s="200"/>
      <c r="J708" s="200"/>
      <c r="K708" s="200"/>
    </row>
    <row r="709" spans="5:11" x14ac:dyDescent="0.2">
      <c r="E709" s="200"/>
      <c r="F709" s="200"/>
      <c r="G709" s="200"/>
      <c r="H709" s="200"/>
      <c r="I709" s="200"/>
      <c r="J709" s="200"/>
      <c r="K709" s="200"/>
    </row>
    <row r="710" spans="5:11" x14ac:dyDescent="0.2">
      <c r="E710" s="200"/>
      <c r="F710" s="200"/>
      <c r="G710" s="200"/>
      <c r="H710" s="200"/>
      <c r="I710" s="200"/>
      <c r="J710" s="200"/>
      <c r="K710" s="200"/>
    </row>
    <row r="711" spans="5:11" x14ac:dyDescent="0.2">
      <c r="E711" s="200"/>
      <c r="F711" s="200"/>
      <c r="G711" s="200"/>
      <c r="H711" s="200"/>
      <c r="I711" s="200"/>
      <c r="J711" s="200"/>
      <c r="K711" s="200"/>
    </row>
    <row r="712" spans="5:11" x14ac:dyDescent="0.2">
      <c r="E712" s="200"/>
      <c r="F712" s="200"/>
      <c r="G712" s="200"/>
      <c r="H712" s="200"/>
      <c r="I712" s="200"/>
      <c r="J712" s="200"/>
      <c r="K712" s="200"/>
    </row>
    <row r="713" spans="5:11" x14ac:dyDescent="0.2">
      <c r="E713" s="200"/>
      <c r="F713" s="200"/>
      <c r="G713" s="200"/>
      <c r="H713" s="200"/>
      <c r="I713" s="200"/>
      <c r="J713" s="200"/>
      <c r="K713" s="200"/>
    </row>
    <row r="714" spans="5:11" x14ac:dyDescent="0.2">
      <c r="E714" s="200"/>
      <c r="F714" s="200"/>
      <c r="G714" s="200"/>
      <c r="H714" s="200"/>
      <c r="I714" s="200"/>
      <c r="J714" s="200"/>
      <c r="K714" s="200"/>
    </row>
    <row r="715" spans="5:11" x14ac:dyDescent="0.2">
      <c r="E715" s="200"/>
      <c r="F715" s="200"/>
      <c r="G715" s="200"/>
      <c r="H715" s="200"/>
      <c r="I715" s="200"/>
      <c r="J715" s="200"/>
      <c r="K715" s="200"/>
    </row>
    <row r="716" spans="5:11" x14ac:dyDescent="0.2">
      <c r="E716" s="200"/>
      <c r="F716" s="200"/>
      <c r="G716" s="200"/>
      <c r="H716" s="200"/>
      <c r="I716" s="200"/>
      <c r="J716" s="200"/>
      <c r="K716" s="200"/>
    </row>
    <row r="717" spans="5:11" x14ac:dyDescent="0.2">
      <c r="E717" s="200"/>
      <c r="F717" s="200"/>
      <c r="G717" s="200"/>
      <c r="H717" s="200"/>
      <c r="I717" s="200"/>
      <c r="J717" s="200"/>
      <c r="K717" s="200"/>
    </row>
    <row r="718" spans="5:11" x14ac:dyDescent="0.2">
      <c r="E718" s="200"/>
      <c r="F718" s="200"/>
      <c r="G718" s="200"/>
      <c r="H718" s="200"/>
      <c r="I718" s="200"/>
      <c r="J718" s="200"/>
      <c r="K718" s="200"/>
    </row>
    <row r="719" spans="5:11" x14ac:dyDescent="0.2">
      <c r="E719" s="200"/>
      <c r="F719" s="200"/>
      <c r="G719" s="200"/>
      <c r="H719" s="200"/>
      <c r="I719" s="200"/>
      <c r="J719" s="200"/>
      <c r="K719" s="200"/>
    </row>
    <row r="720" spans="5:11" x14ac:dyDescent="0.2">
      <c r="E720" s="200"/>
      <c r="F720" s="200"/>
      <c r="G720" s="200"/>
      <c r="H720" s="200"/>
      <c r="I720" s="200"/>
      <c r="J720" s="200"/>
      <c r="K720" s="200"/>
    </row>
    <row r="721" spans="5:11" x14ac:dyDescent="0.2">
      <c r="E721" s="200"/>
      <c r="F721" s="200"/>
      <c r="G721" s="200"/>
      <c r="H721" s="200"/>
      <c r="I721" s="200"/>
      <c r="J721" s="200"/>
      <c r="K721" s="200"/>
    </row>
    <row r="722" spans="5:11" x14ac:dyDescent="0.2">
      <c r="E722" s="200"/>
      <c r="F722" s="200"/>
      <c r="G722" s="200"/>
      <c r="H722" s="200"/>
      <c r="I722" s="200"/>
      <c r="J722" s="200"/>
      <c r="K722" s="200"/>
    </row>
    <row r="723" spans="5:11" x14ac:dyDescent="0.2">
      <c r="E723" s="200"/>
      <c r="F723" s="200"/>
      <c r="G723" s="200"/>
      <c r="H723" s="200"/>
      <c r="I723" s="200"/>
      <c r="J723" s="200"/>
      <c r="K723" s="200"/>
    </row>
    <row r="724" spans="5:11" x14ac:dyDescent="0.2">
      <c r="E724" s="200"/>
      <c r="F724" s="200"/>
      <c r="G724" s="200"/>
      <c r="H724" s="200"/>
      <c r="I724" s="200"/>
      <c r="J724" s="200"/>
      <c r="K724" s="200"/>
    </row>
    <row r="725" spans="5:11" x14ac:dyDescent="0.2">
      <c r="E725" s="200"/>
      <c r="F725" s="200"/>
      <c r="G725" s="200"/>
      <c r="H725" s="200"/>
      <c r="I725" s="200"/>
      <c r="J725" s="200"/>
      <c r="K725" s="200"/>
    </row>
    <row r="726" spans="5:11" x14ac:dyDescent="0.2">
      <c r="E726" s="200"/>
      <c r="F726" s="200"/>
      <c r="G726" s="200"/>
      <c r="H726" s="200"/>
      <c r="I726" s="200"/>
      <c r="J726" s="200"/>
      <c r="K726" s="200"/>
    </row>
    <row r="727" spans="5:11" x14ac:dyDescent="0.2">
      <c r="E727" s="200"/>
      <c r="F727" s="200"/>
      <c r="G727" s="200"/>
      <c r="H727" s="200"/>
      <c r="I727" s="200"/>
      <c r="J727" s="200"/>
      <c r="K727" s="200"/>
    </row>
    <row r="728" spans="5:11" x14ac:dyDescent="0.2">
      <c r="E728" s="200"/>
      <c r="F728" s="200"/>
      <c r="G728" s="200"/>
      <c r="H728" s="200"/>
      <c r="I728" s="200"/>
      <c r="J728" s="200"/>
      <c r="K728" s="200"/>
    </row>
    <row r="729" spans="5:11" x14ac:dyDescent="0.2">
      <c r="E729" s="200"/>
      <c r="F729" s="200"/>
      <c r="G729" s="200"/>
      <c r="H729" s="200"/>
      <c r="I729" s="200"/>
      <c r="J729" s="200"/>
      <c r="K729" s="200"/>
    </row>
    <row r="730" spans="5:11" x14ac:dyDescent="0.2">
      <c r="E730" s="200"/>
      <c r="F730" s="200"/>
      <c r="G730" s="200"/>
      <c r="H730" s="200"/>
      <c r="I730" s="200"/>
      <c r="J730" s="200"/>
      <c r="K730" s="200"/>
    </row>
    <row r="731" spans="5:11" x14ac:dyDescent="0.2">
      <c r="E731" s="200"/>
      <c r="F731" s="200"/>
      <c r="G731" s="200"/>
      <c r="H731" s="200"/>
      <c r="I731" s="200"/>
      <c r="J731" s="200"/>
      <c r="K731" s="200"/>
    </row>
    <row r="732" spans="5:11" x14ac:dyDescent="0.2">
      <c r="E732" s="200"/>
      <c r="F732" s="200"/>
      <c r="G732" s="200"/>
      <c r="H732" s="200"/>
      <c r="I732" s="200"/>
      <c r="J732" s="200"/>
      <c r="K732" s="200"/>
    </row>
    <row r="733" spans="5:11" x14ac:dyDescent="0.2">
      <c r="E733" s="200"/>
      <c r="F733" s="200"/>
      <c r="G733" s="200"/>
      <c r="H733" s="200"/>
      <c r="I733" s="200"/>
      <c r="J733" s="200"/>
      <c r="K733" s="200"/>
    </row>
    <row r="734" spans="5:11" x14ac:dyDescent="0.2">
      <c r="E734" s="200"/>
      <c r="F734" s="200"/>
      <c r="G734" s="200"/>
      <c r="H734" s="200"/>
      <c r="I734" s="200"/>
      <c r="J734" s="200"/>
      <c r="K734" s="200"/>
    </row>
    <row r="735" spans="5:11" x14ac:dyDescent="0.2">
      <c r="E735" s="200"/>
      <c r="F735" s="200"/>
      <c r="G735" s="200"/>
      <c r="H735" s="200"/>
      <c r="I735" s="200"/>
      <c r="J735" s="200"/>
      <c r="K735" s="200"/>
    </row>
    <row r="736" spans="5:11" x14ac:dyDescent="0.2">
      <c r="E736" s="200"/>
      <c r="F736" s="200"/>
      <c r="G736" s="200"/>
      <c r="H736" s="200"/>
      <c r="I736" s="200"/>
      <c r="J736" s="200"/>
      <c r="K736" s="200"/>
    </row>
    <row r="737" spans="5:11" x14ac:dyDescent="0.2">
      <c r="E737" s="200"/>
      <c r="F737" s="200"/>
      <c r="G737" s="200"/>
      <c r="H737" s="200"/>
      <c r="I737" s="200"/>
      <c r="J737" s="200"/>
      <c r="K737" s="200"/>
    </row>
    <row r="738" spans="5:11" x14ac:dyDescent="0.2">
      <c r="E738" s="200"/>
      <c r="F738" s="200"/>
      <c r="G738" s="200"/>
      <c r="H738" s="200"/>
      <c r="I738" s="200"/>
      <c r="J738" s="200"/>
      <c r="K738" s="200"/>
    </row>
    <row r="739" spans="5:11" x14ac:dyDescent="0.2">
      <c r="E739" s="200"/>
      <c r="F739" s="200"/>
      <c r="G739" s="200"/>
      <c r="H739" s="200"/>
      <c r="I739" s="200"/>
      <c r="J739" s="200"/>
      <c r="K739" s="200"/>
    </row>
    <row r="740" spans="5:11" x14ac:dyDescent="0.2">
      <c r="E740" s="200"/>
      <c r="F740" s="200"/>
      <c r="G740" s="200"/>
      <c r="H740" s="200"/>
      <c r="I740" s="200"/>
      <c r="J740" s="200"/>
      <c r="K740" s="200"/>
    </row>
    <row r="741" spans="5:11" x14ac:dyDescent="0.2">
      <c r="E741" s="200"/>
      <c r="F741" s="200"/>
      <c r="G741" s="200"/>
      <c r="H741" s="200"/>
      <c r="I741" s="200"/>
      <c r="J741" s="200"/>
      <c r="K741" s="200"/>
    </row>
    <row r="742" spans="5:11" x14ac:dyDescent="0.2">
      <c r="E742" s="200"/>
      <c r="F742" s="200"/>
      <c r="G742" s="200"/>
      <c r="H742" s="200"/>
      <c r="I742" s="200"/>
      <c r="J742" s="200"/>
      <c r="K742" s="200"/>
    </row>
    <row r="743" spans="5:11" x14ac:dyDescent="0.2">
      <c r="E743" s="200"/>
      <c r="F743" s="200"/>
      <c r="G743" s="200"/>
      <c r="H743" s="200"/>
      <c r="I743" s="200"/>
      <c r="J743" s="200"/>
      <c r="K743" s="200"/>
    </row>
    <row r="744" spans="5:11" x14ac:dyDescent="0.2">
      <c r="E744" s="200"/>
      <c r="F744" s="200"/>
      <c r="G744" s="200"/>
      <c r="H744" s="200"/>
      <c r="I744" s="200"/>
      <c r="J744" s="200"/>
      <c r="K744" s="200"/>
    </row>
    <row r="745" spans="5:11" x14ac:dyDescent="0.2">
      <c r="E745" s="200"/>
      <c r="F745" s="200"/>
      <c r="G745" s="200"/>
      <c r="H745" s="200"/>
      <c r="I745" s="200"/>
      <c r="J745" s="200"/>
      <c r="K745" s="200"/>
    </row>
    <row r="746" spans="5:11" x14ac:dyDescent="0.2">
      <c r="E746" s="200"/>
      <c r="F746" s="200"/>
      <c r="G746" s="200"/>
      <c r="H746" s="200"/>
      <c r="I746" s="200"/>
      <c r="J746" s="200"/>
      <c r="K746" s="200"/>
    </row>
    <row r="747" spans="5:11" x14ac:dyDescent="0.2">
      <c r="E747" s="200"/>
      <c r="F747" s="200"/>
      <c r="G747" s="200"/>
      <c r="H747" s="200"/>
      <c r="I747" s="200"/>
      <c r="J747" s="200"/>
      <c r="K747" s="200"/>
    </row>
    <row r="748" spans="5:11" x14ac:dyDescent="0.2">
      <c r="E748" s="200"/>
      <c r="F748" s="200"/>
      <c r="G748" s="200"/>
      <c r="H748" s="200"/>
      <c r="I748" s="200"/>
      <c r="J748" s="200"/>
      <c r="K748" s="200"/>
    </row>
    <row r="749" spans="5:11" x14ac:dyDescent="0.2">
      <c r="E749" s="200"/>
      <c r="F749" s="200"/>
      <c r="G749" s="200"/>
      <c r="H749" s="200"/>
      <c r="I749" s="200"/>
      <c r="J749" s="200"/>
      <c r="K749" s="200"/>
    </row>
    <row r="750" spans="5:11" x14ac:dyDescent="0.2">
      <c r="E750" s="200"/>
      <c r="F750" s="200"/>
      <c r="G750" s="200"/>
      <c r="H750" s="200"/>
      <c r="I750" s="200"/>
      <c r="J750" s="200"/>
      <c r="K750" s="200"/>
    </row>
    <row r="751" spans="5:11" x14ac:dyDescent="0.2">
      <c r="E751" s="200"/>
      <c r="F751" s="200"/>
      <c r="G751" s="200"/>
      <c r="H751" s="200"/>
      <c r="I751" s="200"/>
      <c r="J751" s="200"/>
      <c r="K751" s="200"/>
    </row>
    <row r="752" spans="5:11" x14ac:dyDescent="0.2">
      <c r="E752" s="200"/>
      <c r="F752" s="200"/>
      <c r="G752" s="200"/>
      <c r="H752" s="200"/>
      <c r="I752" s="200"/>
      <c r="J752" s="200"/>
      <c r="K752" s="200"/>
    </row>
    <row r="753" spans="5:11" x14ac:dyDescent="0.2">
      <c r="E753" s="200"/>
      <c r="F753" s="200"/>
      <c r="G753" s="200"/>
      <c r="H753" s="200"/>
      <c r="I753" s="200"/>
      <c r="J753" s="200"/>
      <c r="K753" s="200"/>
    </row>
    <row r="754" spans="5:11" x14ac:dyDescent="0.2">
      <c r="E754" s="200"/>
      <c r="F754" s="200"/>
      <c r="G754" s="200"/>
      <c r="H754" s="200"/>
      <c r="I754" s="200"/>
      <c r="J754" s="200"/>
      <c r="K754" s="200"/>
    </row>
    <row r="755" spans="5:11" x14ac:dyDescent="0.2">
      <c r="E755" s="200"/>
      <c r="F755" s="200"/>
      <c r="G755" s="200"/>
      <c r="H755" s="200"/>
      <c r="I755" s="200"/>
      <c r="J755" s="200"/>
      <c r="K755" s="200"/>
    </row>
    <row r="756" spans="5:11" x14ac:dyDescent="0.2">
      <c r="E756" s="200"/>
      <c r="F756" s="200"/>
      <c r="G756" s="200"/>
      <c r="H756" s="200"/>
      <c r="I756" s="200"/>
      <c r="J756" s="200"/>
      <c r="K756" s="200"/>
    </row>
    <row r="757" spans="5:11" x14ac:dyDescent="0.2">
      <c r="E757" s="200"/>
      <c r="F757" s="200"/>
      <c r="G757" s="200"/>
      <c r="H757" s="200"/>
      <c r="I757" s="200"/>
      <c r="J757" s="200"/>
      <c r="K757" s="200"/>
    </row>
    <row r="758" spans="5:11" x14ac:dyDescent="0.2">
      <c r="E758" s="200"/>
      <c r="F758" s="200"/>
      <c r="G758" s="200"/>
      <c r="H758" s="200"/>
      <c r="I758" s="200"/>
      <c r="J758" s="200"/>
      <c r="K758" s="200"/>
    </row>
    <row r="759" spans="5:11" x14ac:dyDescent="0.2">
      <c r="E759" s="200"/>
      <c r="F759" s="200"/>
      <c r="G759" s="200"/>
      <c r="H759" s="200"/>
      <c r="I759" s="200"/>
      <c r="J759" s="200"/>
      <c r="K759" s="200"/>
    </row>
    <row r="760" spans="5:11" x14ac:dyDescent="0.2">
      <c r="E760" s="200"/>
      <c r="F760" s="200"/>
      <c r="G760" s="200"/>
      <c r="H760" s="200"/>
      <c r="I760" s="200"/>
      <c r="J760" s="200"/>
      <c r="K760" s="200"/>
    </row>
    <row r="761" spans="5:11" x14ac:dyDescent="0.2">
      <c r="E761" s="200"/>
      <c r="F761" s="200"/>
      <c r="G761" s="200"/>
      <c r="H761" s="200"/>
      <c r="I761" s="200"/>
      <c r="J761" s="200"/>
      <c r="K761" s="200"/>
    </row>
    <row r="762" spans="5:11" x14ac:dyDescent="0.2">
      <c r="E762" s="200"/>
      <c r="F762" s="200"/>
      <c r="G762" s="200"/>
      <c r="H762" s="200"/>
      <c r="I762" s="200"/>
      <c r="J762" s="200"/>
      <c r="K762" s="200"/>
    </row>
    <row r="763" spans="5:11" x14ac:dyDescent="0.2">
      <c r="E763" s="200"/>
      <c r="F763" s="200"/>
      <c r="G763" s="200"/>
      <c r="H763" s="200"/>
      <c r="I763" s="200"/>
      <c r="J763" s="200"/>
      <c r="K763" s="200"/>
    </row>
    <row r="764" spans="5:11" x14ac:dyDescent="0.2">
      <c r="E764" s="200"/>
      <c r="F764" s="200"/>
      <c r="G764" s="200"/>
      <c r="H764" s="200"/>
      <c r="I764" s="200"/>
      <c r="J764" s="200"/>
      <c r="K764" s="200"/>
    </row>
    <row r="765" spans="5:11" x14ac:dyDescent="0.2">
      <c r="E765" s="200"/>
      <c r="F765" s="200"/>
      <c r="G765" s="200"/>
      <c r="H765" s="200"/>
      <c r="I765" s="200"/>
      <c r="J765" s="200"/>
      <c r="K765" s="200"/>
    </row>
    <row r="766" spans="5:11" x14ac:dyDescent="0.2">
      <c r="E766" s="200"/>
      <c r="F766" s="200"/>
      <c r="G766" s="200"/>
      <c r="H766" s="200"/>
      <c r="I766" s="200"/>
      <c r="J766" s="200"/>
      <c r="K766" s="200"/>
    </row>
    <row r="767" spans="5:11" x14ac:dyDescent="0.2">
      <c r="E767" s="200"/>
      <c r="F767" s="200"/>
      <c r="G767" s="200"/>
      <c r="H767" s="200"/>
      <c r="I767" s="200"/>
      <c r="J767" s="200"/>
      <c r="K767" s="200"/>
    </row>
    <row r="768" spans="5:11" x14ac:dyDescent="0.2">
      <c r="E768" s="200"/>
      <c r="F768" s="200"/>
      <c r="G768" s="200"/>
      <c r="H768" s="200"/>
      <c r="I768" s="200"/>
      <c r="J768" s="200"/>
      <c r="K768" s="200"/>
    </row>
    <row r="769" spans="5:11" x14ac:dyDescent="0.2">
      <c r="E769" s="200"/>
      <c r="F769" s="200"/>
      <c r="G769" s="200"/>
      <c r="H769" s="200"/>
      <c r="I769" s="200"/>
      <c r="J769" s="200"/>
      <c r="K769" s="200"/>
    </row>
    <row r="770" spans="5:11" x14ac:dyDescent="0.2">
      <c r="E770" s="200"/>
      <c r="F770" s="200"/>
      <c r="G770" s="200"/>
      <c r="H770" s="200"/>
      <c r="I770" s="200"/>
      <c r="J770" s="200"/>
      <c r="K770" s="200"/>
    </row>
    <row r="771" spans="5:11" x14ac:dyDescent="0.2">
      <c r="E771" s="200"/>
      <c r="F771" s="200"/>
      <c r="G771" s="200"/>
      <c r="H771" s="200"/>
      <c r="I771" s="200"/>
      <c r="J771" s="200"/>
      <c r="K771" s="200"/>
    </row>
    <row r="772" spans="5:11" x14ac:dyDescent="0.2">
      <c r="E772" s="200"/>
      <c r="F772" s="200"/>
      <c r="G772" s="200"/>
      <c r="H772" s="200"/>
      <c r="I772" s="200"/>
      <c r="J772" s="200"/>
      <c r="K772" s="200"/>
    </row>
    <row r="773" spans="5:11" x14ac:dyDescent="0.2">
      <c r="E773" s="200"/>
      <c r="F773" s="200"/>
      <c r="G773" s="200"/>
      <c r="H773" s="200"/>
      <c r="I773" s="200"/>
      <c r="J773" s="200"/>
      <c r="K773" s="200"/>
    </row>
    <row r="774" spans="5:11" x14ac:dyDescent="0.2">
      <c r="E774" s="200"/>
      <c r="F774" s="200"/>
      <c r="G774" s="200"/>
      <c r="H774" s="200"/>
      <c r="I774" s="200"/>
      <c r="J774" s="200"/>
      <c r="K774" s="200"/>
    </row>
    <row r="775" spans="5:11" x14ac:dyDescent="0.2">
      <c r="E775" s="200"/>
      <c r="F775" s="200"/>
      <c r="G775" s="200"/>
      <c r="H775" s="200"/>
      <c r="I775" s="200"/>
      <c r="J775" s="200"/>
      <c r="K775" s="200"/>
    </row>
    <row r="776" spans="5:11" x14ac:dyDescent="0.2">
      <c r="E776" s="200"/>
      <c r="F776" s="200"/>
      <c r="G776" s="200"/>
      <c r="H776" s="200"/>
      <c r="I776" s="200"/>
      <c r="J776" s="200"/>
      <c r="K776" s="200"/>
    </row>
    <row r="777" spans="5:11" x14ac:dyDescent="0.2">
      <c r="E777" s="200"/>
      <c r="F777" s="200"/>
      <c r="G777" s="200"/>
      <c r="H777" s="200"/>
      <c r="I777" s="200"/>
      <c r="J777" s="200"/>
      <c r="K777" s="200"/>
    </row>
    <row r="778" spans="5:11" x14ac:dyDescent="0.2">
      <c r="E778" s="200"/>
      <c r="F778" s="200"/>
      <c r="G778" s="200"/>
      <c r="H778" s="200"/>
      <c r="I778" s="200"/>
      <c r="J778" s="200"/>
      <c r="K778" s="200"/>
    </row>
    <row r="779" spans="5:11" x14ac:dyDescent="0.2">
      <c r="E779" s="200"/>
      <c r="F779" s="200"/>
      <c r="G779" s="200"/>
      <c r="H779" s="200"/>
      <c r="I779" s="200"/>
      <c r="J779" s="200"/>
      <c r="K779" s="200"/>
    </row>
    <row r="780" spans="5:11" x14ac:dyDescent="0.2">
      <c r="E780" s="200"/>
      <c r="F780" s="200"/>
      <c r="G780" s="200"/>
      <c r="H780" s="200"/>
      <c r="I780" s="200"/>
      <c r="J780" s="200"/>
      <c r="K780" s="200"/>
    </row>
    <row r="781" spans="5:11" x14ac:dyDescent="0.2">
      <c r="E781" s="200"/>
      <c r="F781" s="200"/>
      <c r="G781" s="200"/>
      <c r="H781" s="200"/>
      <c r="I781" s="200"/>
      <c r="J781" s="200"/>
      <c r="K781" s="200"/>
    </row>
    <row r="782" spans="5:11" x14ac:dyDescent="0.2">
      <c r="E782" s="200"/>
      <c r="F782" s="200"/>
      <c r="G782" s="200"/>
      <c r="H782" s="200"/>
      <c r="I782" s="200"/>
      <c r="J782" s="200"/>
      <c r="K782" s="200"/>
    </row>
    <row r="783" spans="5:11" x14ac:dyDescent="0.2">
      <c r="E783" s="200"/>
      <c r="F783" s="200"/>
      <c r="G783" s="200"/>
      <c r="H783" s="200"/>
      <c r="I783" s="200"/>
      <c r="J783" s="200"/>
      <c r="K783" s="200"/>
    </row>
    <row r="784" spans="5:11" x14ac:dyDescent="0.2">
      <c r="E784" s="200"/>
      <c r="F784" s="200"/>
      <c r="G784" s="200"/>
      <c r="H784" s="200"/>
      <c r="I784" s="200"/>
      <c r="J784" s="200"/>
      <c r="K784" s="200"/>
    </row>
    <row r="785" spans="5:11" x14ac:dyDescent="0.2">
      <c r="E785" s="200"/>
      <c r="F785" s="200"/>
      <c r="G785" s="200"/>
      <c r="H785" s="200"/>
      <c r="I785" s="200"/>
      <c r="J785" s="200"/>
      <c r="K785" s="200"/>
    </row>
    <row r="786" spans="5:11" x14ac:dyDescent="0.2">
      <c r="E786" s="200"/>
      <c r="F786" s="200"/>
      <c r="G786" s="200"/>
      <c r="H786" s="200"/>
      <c r="I786" s="200"/>
      <c r="J786" s="200"/>
      <c r="K786" s="200"/>
    </row>
    <row r="787" spans="5:11" x14ac:dyDescent="0.2">
      <c r="E787" s="200"/>
      <c r="F787" s="200"/>
      <c r="G787" s="200"/>
      <c r="H787" s="200"/>
      <c r="I787" s="200"/>
      <c r="J787" s="200"/>
      <c r="K787" s="200"/>
    </row>
    <row r="788" spans="5:11" x14ac:dyDescent="0.2">
      <c r="E788" s="200"/>
      <c r="F788" s="200"/>
      <c r="G788" s="200"/>
      <c r="H788" s="200"/>
      <c r="I788" s="200"/>
      <c r="J788" s="200"/>
      <c r="K788" s="200"/>
    </row>
    <row r="789" spans="5:11" x14ac:dyDescent="0.2">
      <c r="E789" s="200"/>
      <c r="F789" s="200"/>
      <c r="G789" s="200"/>
      <c r="H789" s="200"/>
      <c r="I789" s="200"/>
      <c r="J789" s="200"/>
      <c r="K789" s="200"/>
    </row>
    <row r="790" spans="5:11" x14ac:dyDescent="0.2">
      <c r="E790" s="200"/>
      <c r="F790" s="200"/>
      <c r="G790" s="200"/>
      <c r="H790" s="200"/>
      <c r="I790" s="200"/>
      <c r="J790" s="200"/>
      <c r="K790" s="200"/>
    </row>
    <row r="791" spans="5:11" x14ac:dyDescent="0.2">
      <c r="E791" s="200"/>
      <c r="F791" s="200"/>
      <c r="G791" s="200"/>
      <c r="H791" s="200"/>
      <c r="I791" s="200"/>
      <c r="J791" s="200"/>
      <c r="K791" s="200"/>
    </row>
    <row r="792" spans="5:11" x14ac:dyDescent="0.2">
      <c r="E792" s="200"/>
      <c r="F792" s="200"/>
      <c r="G792" s="200"/>
      <c r="H792" s="200"/>
      <c r="I792" s="200"/>
      <c r="J792" s="200"/>
      <c r="K792" s="200"/>
    </row>
    <row r="793" spans="5:11" x14ac:dyDescent="0.2">
      <c r="E793" s="200"/>
      <c r="F793" s="200"/>
      <c r="G793" s="200"/>
      <c r="H793" s="200"/>
      <c r="I793" s="200"/>
      <c r="J793" s="200"/>
      <c r="K793" s="200"/>
    </row>
    <row r="794" spans="5:11" x14ac:dyDescent="0.2">
      <c r="E794" s="200"/>
      <c r="F794" s="200"/>
      <c r="G794" s="200"/>
      <c r="H794" s="200"/>
      <c r="I794" s="200"/>
      <c r="J794" s="200"/>
      <c r="K794" s="200"/>
    </row>
    <row r="795" spans="5:11" x14ac:dyDescent="0.2">
      <c r="E795" s="200"/>
      <c r="F795" s="200"/>
      <c r="G795" s="200"/>
      <c r="H795" s="200"/>
      <c r="I795" s="200"/>
      <c r="J795" s="200"/>
      <c r="K795" s="200"/>
    </row>
    <row r="796" spans="5:11" x14ac:dyDescent="0.2">
      <c r="E796" s="200"/>
      <c r="F796" s="200"/>
      <c r="G796" s="200"/>
      <c r="H796" s="200"/>
      <c r="I796" s="200"/>
      <c r="J796" s="200"/>
      <c r="K796" s="200"/>
    </row>
    <row r="797" spans="5:11" x14ac:dyDescent="0.2">
      <c r="E797" s="200"/>
      <c r="F797" s="200"/>
      <c r="G797" s="200"/>
      <c r="H797" s="200"/>
      <c r="I797" s="200"/>
      <c r="J797" s="200"/>
      <c r="K797" s="200"/>
    </row>
    <row r="798" spans="5:11" x14ac:dyDescent="0.2">
      <c r="E798" s="200"/>
      <c r="F798" s="200"/>
      <c r="G798" s="200"/>
      <c r="H798" s="200"/>
      <c r="I798" s="200"/>
      <c r="J798" s="200"/>
      <c r="K798" s="200"/>
    </row>
    <row r="799" spans="5:11" x14ac:dyDescent="0.2">
      <c r="E799" s="200"/>
      <c r="F799" s="200"/>
      <c r="G799" s="200"/>
      <c r="H799" s="200"/>
      <c r="I799" s="200"/>
      <c r="J799" s="200"/>
      <c r="K799" s="200"/>
    </row>
    <row r="800" spans="5:11" x14ac:dyDescent="0.2">
      <c r="E800" s="200"/>
      <c r="F800" s="200"/>
      <c r="G800" s="200"/>
      <c r="H800" s="200"/>
      <c r="I800" s="200"/>
      <c r="J800" s="200"/>
      <c r="K800" s="200"/>
    </row>
    <row r="801" spans="5:11" x14ac:dyDescent="0.2">
      <c r="E801" s="200"/>
      <c r="F801" s="200"/>
      <c r="G801" s="200"/>
      <c r="H801" s="200"/>
      <c r="I801" s="200"/>
      <c r="J801" s="200"/>
      <c r="K801" s="200"/>
    </row>
    <row r="802" spans="5:11" x14ac:dyDescent="0.2">
      <c r="E802" s="200"/>
      <c r="F802" s="200"/>
      <c r="G802" s="200"/>
      <c r="H802" s="200"/>
      <c r="I802" s="200"/>
      <c r="J802" s="200"/>
      <c r="K802" s="200"/>
    </row>
    <row r="803" spans="5:11" x14ac:dyDescent="0.2">
      <c r="E803" s="200"/>
      <c r="F803" s="200"/>
      <c r="G803" s="200"/>
      <c r="H803" s="200"/>
      <c r="I803" s="200"/>
      <c r="J803" s="200"/>
      <c r="K803" s="200"/>
    </row>
    <row r="804" spans="5:11" x14ac:dyDescent="0.2">
      <c r="E804" s="200"/>
      <c r="F804" s="200"/>
      <c r="G804" s="200"/>
      <c r="H804" s="200"/>
      <c r="I804" s="200"/>
      <c r="J804" s="200"/>
      <c r="K804" s="200"/>
    </row>
    <row r="805" spans="5:11" x14ac:dyDescent="0.2">
      <c r="E805" s="200"/>
      <c r="F805" s="200"/>
      <c r="G805" s="200"/>
      <c r="H805" s="200"/>
      <c r="I805" s="200"/>
      <c r="J805" s="200"/>
      <c r="K805" s="200"/>
    </row>
    <row r="806" spans="5:11" x14ac:dyDescent="0.2">
      <c r="E806" s="200"/>
      <c r="F806" s="200"/>
      <c r="G806" s="200"/>
      <c r="H806" s="200"/>
      <c r="I806" s="200"/>
      <c r="J806" s="200"/>
      <c r="K806" s="200"/>
    </row>
    <row r="807" spans="5:11" x14ac:dyDescent="0.2">
      <c r="E807" s="200"/>
      <c r="F807" s="200"/>
      <c r="G807" s="200"/>
      <c r="H807" s="200"/>
      <c r="I807" s="200"/>
      <c r="J807" s="200"/>
      <c r="K807" s="200"/>
    </row>
    <row r="808" spans="5:11" x14ac:dyDescent="0.2">
      <c r="E808" s="200"/>
      <c r="F808" s="200"/>
      <c r="G808" s="200"/>
      <c r="H808" s="200"/>
      <c r="I808" s="200"/>
      <c r="J808" s="200"/>
      <c r="K808" s="200"/>
    </row>
    <row r="809" spans="5:11" x14ac:dyDescent="0.2">
      <c r="E809" s="200"/>
      <c r="F809" s="200"/>
      <c r="G809" s="200"/>
      <c r="H809" s="200"/>
      <c r="I809" s="200"/>
      <c r="J809" s="200"/>
      <c r="K809" s="200"/>
    </row>
    <row r="810" spans="5:11" x14ac:dyDescent="0.2">
      <c r="E810" s="200"/>
      <c r="F810" s="200"/>
      <c r="G810" s="200"/>
      <c r="H810" s="200"/>
      <c r="I810" s="200"/>
      <c r="J810" s="200"/>
      <c r="K810" s="200"/>
    </row>
    <row r="811" spans="5:11" x14ac:dyDescent="0.2">
      <c r="E811" s="200"/>
      <c r="F811" s="200"/>
      <c r="G811" s="200"/>
      <c r="H811" s="200"/>
      <c r="I811" s="200"/>
      <c r="J811" s="200"/>
      <c r="K811" s="200"/>
    </row>
    <row r="812" spans="5:11" x14ac:dyDescent="0.2">
      <c r="E812" s="200"/>
      <c r="F812" s="200"/>
      <c r="G812" s="200"/>
      <c r="H812" s="200"/>
      <c r="I812" s="200"/>
      <c r="J812" s="200"/>
      <c r="K812" s="200"/>
    </row>
    <row r="813" spans="5:11" x14ac:dyDescent="0.2">
      <c r="E813" s="200"/>
      <c r="F813" s="200"/>
      <c r="G813" s="200"/>
      <c r="H813" s="200"/>
      <c r="I813" s="200"/>
      <c r="J813" s="200"/>
      <c r="K813" s="200"/>
    </row>
    <row r="814" spans="5:11" x14ac:dyDescent="0.2">
      <c r="E814" s="200"/>
      <c r="F814" s="200"/>
      <c r="G814" s="200"/>
      <c r="H814" s="200"/>
      <c r="I814" s="200"/>
      <c r="J814" s="200"/>
      <c r="K814" s="200"/>
    </row>
    <row r="815" spans="5:11" x14ac:dyDescent="0.2">
      <c r="E815" s="200"/>
      <c r="F815" s="200"/>
      <c r="G815" s="200"/>
      <c r="H815" s="200"/>
      <c r="I815" s="200"/>
      <c r="J815" s="200"/>
      <c r="K815" s="200"/>
    </row>
    <row r="816" spans="5:11" x14ac:dyDescent="0.2">
      <c r="E816" s="200"/>
      <c r="F816" s="200"/>
      <c r="G816" s="200"/>
      <c r="H816" s="200"/>
      <c r="I816" s="200"/>
      <c r="J816" s="200"/>
      <c r="K816" s="200"/>
    </row>
    <row r="817" spans="5:11" x14ac:dyDescent="0.2">
      <c r="E817" s="200"/>
      <c r="F817" s="200"/>
      <c r="G817" s="200"/>
      <c r="H817" s="200"/>
      <c r="I817" s="200"/>
      <c r="J817" s="200"/>
      <c r="K817" s="200"/>
    </row>
    <row r="818" spans="5:11" x14ac:dyDescent="0.2">
      <c r="E818" s="200"/>
      <c r="F818" s="200"/>
      <c r="G818" s="200"/>
      <c r="H818" s="200"/>
      <c r="I818" s="200"/>
      <c r="J818" s="200"/>
      <c r="K818" s="200"/>
    </row>
    <row r="819" spans="5:11" x14ac:dyDescent="0.2">
      <c r="E819" s="200"/>
      <c r="F819" s="200"/>
      <c r="G819" s="200"/>
      <c r="H819" s="200"/>
      <c r="I819" s="200"/>
      <c r="J819" s="200"/>
      <c r="K819" s="200"/>
    </row>
    <row r="820" spans="5:11" x14ac:dyDescent="0.2">
      <c r="E820" s="200"/>
      <c r="F820" s="200"/>
      <c r="G820" s="200"/>
      <c r="H820" s="200"/>
      <c r="I820" s="200"/>
      <c r="J820" s="200"/>
      <c r="K820" s="200"/>
    </row>
    <row r="821" spans="5:11" x14ac:dyDescent="0.2">
      <c r="E821" s="200"/>
      <c r="F821" s="200"/>
      <c r="G821" s="200"/>
      <c r="H821" s="200"/>
      <c r="I821" s="200"/>
      <c r="J821" s="200"/>
      <c r="K821" s="200"/>
    </row>
    <row r="822" spans="5:11" x14ac:dyDescent="0.2">
      <c r="E822" s="200"/>
      <c r="F822" s="200"/>
      <c r="G822" s="200"/>
      <c r="H822" s="200"/>
      <c r="I822" s="200"/>
      <c r="J822" s="200"/>
      <c r="K822" s="200"/>
    </row>
    <row r="823" spans="5:11" x14ac:dyDescent="0.2">
      <c r="E823" s="200"/>
      <c r="F823" s="200"/>
      <c r="G823" s="200"/>
      <c r="H823" s="200"/>
      <c r="I823" s="200"/>
      <c r="J823" s="200"/>
      <c r="K823" s="200"/>
    </row>
    <row r="824" spans="5:11" x14ac:dyDescent="0.2">
      <c r="E824" s="200"/>
      <c r="F824" s="200"/>
      <c r="G824" s="200"/>
      <c r="H824" s="200"/>
      <c r="I824" s="200"/>
      <c r="J824" s="200"/>
      <c r="K824" s="200"/>
    </row>
    <row r="825" spans="5:11" x14ac:dyDescent="0.2">
      <c r="E825" s="200"/>
      <c r="F825" s="200"/>
      <c r="G825" s="200"/>
      <c r="H825" s="200"/>
      <c r="I825" s="200"/>
      <c r="J825" s="200"/>
      <c r="K825" s="200"/>
    </row>
    <row r="826" spans="5:11" x14ac:dyDescent="0.2">
      <c r="E826" s="200"/>
      <c r="F826" s="200"/>
      <c r="G826" s="200"/>
      <c r="H826" s="200"/>
      <c r="I826" s="200"/>
      <c r="J826" s="200"/>
      <c r="K826" s="200"/>
    </row>
    <row r="827" spans="5:11" x14ac:dyDescent="0.2">
      <c r="E827" s="200"/>
      <c r="F827" s="200"/>
      <c r="G827" s="200"/>
      <c r="H827" s="200"/>
      <c r="I827" s="200"/>
      <c r="J827" s="200"/>
      <c r="K827" s="200"/>
    </row>
    <row r="828" spans="5:11" x14ac:dyDescent="0.2">
      <c r="E828" s="200"/>
      <c r="F828" s="200"/>
      <c r="G828" s="200"/>
      <c r="H828" s="200"/>
      <c r="I828" s="200"/>
      <c r="J828" s="200"/>
      <c r="K828" s="200"/>
    </row>
    <row r="829" spans="5:11" x14ac:dyDescent="0.2">
      <c r="E829" s="200"/>
      <c r="F829" s="200"/>
      <c r="G829" s="200"/>
      <c r="H829" s="200"/>
      <c r="I829" s="200"/>
      <c r="J829" s="200"/>
      <c r="K829" s="200"/>
    </row>
    <row r="830" spans="5:11" x14ac:dyDescent="0.2">
      <c r="E830" s="200"/>
      <c r="F830" s="200"/>
      <c r="G830" s="200"/>
      <c r="H830" s="200"/>
      <c r="I830" s="200"/>
      <c r="J830" s="200"/>
      <c r="K830" s="200"/>
    </row>
    <row r="831" spans="5:11" x14ac:dyDescent="0.2">
      <c r="E831" s="200"/>
      <c r="F831" s="200"/>
      <c r="G831" s="200"/>
      <c r="H831" s="200"/>
      <c r="I831" s="200"/>
      <c r="J831" s="200"/>
      <c r="K831" s="200"/>
    </row>
    <row r="832" spans="5:11" x14ac:dyDescent="0.2">
      <c r="E832" s="200"/>
      <c r="F832" s="200"/>
      <c r="G832" s="200"/>
      <c r="H832" s="200"/>
      <c r="I832" s="200"/>
      <c r="J832" s="200"/>
      <c r="K832" s="200"/>
    </row>
    <row r="833" spans="5:11" x14ac:dyDescent="0.2">
      <c r="E833" s="200"/>
      <c r="F833" s="200"/>
      <c r="G833" s="200"/>
      <c r="H833" s="200"/>
      <c r="I833" s="200"/>
      <c r="J833" s="200"/>
      <c r="K833" s="200"/>
    </row>
    <row r="834" spans="5:11" x14ac:dyDescent="0.2">
      <c r="E834" s="200"/>
      <c r="F834" s="200"/>
      <c r="G834" s="200"/>
      <c r="H834" s="200"/>
      <c r="I834" s="200"/>
      <c r="J834" s="200"/>
      <c r="K834" s="200"/>
    </row>
    <row r="835" spans="5:11" x14ac:dyDescent="0.2">
      <c r="E835" s="200"/>
      <c r="F835" s="200"/>
      <c r="G835" s="200"/>
      <c r="H835" s="200"/>
      <c r="I835" s="200"/>
      <c r="J835" s="200"/>
      <c r="K835" s="200"/>
    </row>
    <row r="836" spans="5:11" x14ac:dyDescent="0.2">
      <c r="E836" s="200"/>
      <c r="F836" s="200"/>
      <c r="G836" s="200"/>
      <c r="H836" s="200"/>
      <c r="I836" s="200"/>
      <c r="J836" s="200"/>
      <c r="K836" s="200"/>
    </row>
    <row r="837" spans="5:11" x14ac:dyDescent="0.2">
      <c r="E837" s="200"/>
      <c r="F837" s="200"/>
      <c r="G837" s="200"/>
      <c r="H837" s="200"/>
      <c r="I837" s="200"/>
      <c r="J837" s="200"/>
      <c r="K837" s="200"/>
    </row>
    <row r="838" spans="5:11" x14ac:dyDescent="0.2">
      <c r="E838" s="200"/>
      <c r="F838" s="200"/>
      <c r="G838" s="200"/>
      <c r="H838" s="200"/>
      <c r="I838" s="200"/>
      <c r="J838" s="200"/>
      <c r="K838" s="200"/>
    </row>
    <row r="839" spans="5:11" x14ac:dyDescent="0.2">
      <c r="E839" s="200"/>
      <c r="F839" s="200"/>
      <c r="G839" s="200"/>
      <c r="H839" s="200"/>
      <c r="I839" s="200"/>
      <c r="J839" s="200"/>
      <c r="K839" s="200"/>
    </row>
    <row r="840" spans="5:11" x14ac:dyDescent="0.2">
      <c r="E840" s="200"/>
      <c r="F840" s="200"/>
      <c r="G840" s="200"/>
      <c r="H840" s="200"/>
      <c r="I840" s="200"/>
      <c r="J840" s="200"/>
      <c r="K840" s="200"/>
    </row>
    <row r="841" spans="5:11" x14ac:dyDescent="0.2">
      <c r="E841" s="200"/>
      <c r="F841" s="200"/>
      <c r="G841" s="200"/>
      <c r="H841" s="200"/>
      <c r="I841" s="200"/>
      <c r="J841" s="200"/>
      <c r="K841" s="200"/>
    </row>
    <row r="842" spans="5:11" x14ac:dyDescent="0.2">
      <c r="E842" s="200"/>
      <c r="F842" s="200"/>
      <c r="G842" s="200"/>
      <c r="H842" s="200"/>
      <c r="I842" s="200"/>
      <c r="J842" s="200"/>
      <c r="K842" s="200"/>
    </row>
    <row r="843" spans="5:11" x14ac:dyDescent="0.2">
      <c r="E843" s="200"/>
      <c r="F843" s="200"/>
      <c r="G843" s="200"/>
      <c r="H843" s="200"/>
      <c r="I843" s="200"/>
      <c r="J843" s="200"/>
      <c r="K843" s="200"/>
    </row>
    <row r="844" spans="5:11" x14ac:dyDescent="0.2">
      <c r="E844" s="200"/>
      <c r="F844" s="200"/>
      <c r="G844" s="200"/>
      <c r="H844" s="200"/>
      <c r="I844" s="200"/>
      <c r="J844" s="200"/>
      <c r="K844" s="200"/>
    </row>
    <row r="845" spans="5:11" x14ac:dyDescent="0.2">
      <c r="E845" s="200"/>
      <c r="F845" s="200"/>
      <c r="G845" s="200"/>
      <c r="H845" s="200"/>
      <c r="I845" s="200"/>
      <c r="J845" s="200"/>
      <c r="K845" s="200"/>
    </row>
    <row r="846" spans="5:11" x14ac:dyDescent="0.2">
      <c r="E846" s="200"/>
      <c r="F846" s="200"/>
      <c r="G846" s="200"/>
      <c r="H846" s="200"/>
      <c r="I846" s="200"/>
      <c r="J846" s="200"/>
      <c r="K846" s="200"/>
    </row>
    <row r="847" spans="5:11" x14ac:dyDescent="0.2">
      <c r="E847" s="200"/>
      <c r="F847" s="200"/>
      <c r="G847" s="200"/>
      <c r="H847" s="200"/>
      <c r="I847" s="200"/>
      <c r="J847" s="200"/>
      <c r="K847" s="200"/>
    </row>
    <row r="848" spans="5:11" x14ac:dyDescent="0.2">
      <c r="E848" s="200"/>
      <c r="F848" s="200"/>
      <c r="G848" s="200"/>
      <c r="H848" s="200"/>
      <c r="I848" s="200"/>
      <c r="J848" s="200"/>
      <c r="K848" s="200"/>
    </row>
    <row r="849" spans="5:11" x14ac:dyDescent="0.2">
      <c r="E849" s="200"/>
      <c r="F849" s="200"/>
      <c r="G849" s="200"/>
      <c r="H849" s="200"/>
      <c r="I849" s="200"/>
      <c r="J849" s="200"/>
      <c r="K849" s="200"/>
    </row>
    <row r="850" spans="5:11" x14ac:dyDescent="0.2">
      <c r="E850" s="200"/>
      <c r="F850" s="200"/>
      <c r="G850" s="200"/>
      <c r="H850" s="200"/>
      <c r="I850" s="200"/>
      <c r="J850" s="200"/>
      <c r="K850" s="200"/>
    </row>
    <row r="851" spans="5:11" x14ac:dyDescent="0.2">
      <c r="E851" s="200"/>
      <c r="F851" s="200"/>
      <c r="G851" s="200"/>
      <c r="H851" s="200"/>
      <c r="I851" s="200"/>
      <c r="J851" s="200"/>
      <c r="K851" s="200"/>
    </row>
    <row r="852" spans="5:11" x14ac:dyDescent="0.2">
      <c r="E852" s="200"/>
      <c r="F852" s="200"/>
      <c r="G852" s="200"/>
      <c r="H852" s="200"/>
      <c r="I852" s="200"/>
      <c r="J852" s="200"/>
      <c r="K852" s="200"/>
    </row>
    <row r="853" spans="5:11" x14ac:dyDescent="0.2">
      <c r="E853" s="200"/>
      <c r="F853" s="200"/>
      <c r="G853" s="200"/>
      <c r="H853" s="200"/>
      <c r="I853" s="200"/>
      <c r="J853" s="200"/>
      <c r="K853" s="200"/>
    </row>
    <row r="854" spans="5:11" x14ac:dyDescent="0.2">
      <c r="E854" s="200"/>
      <c r="F854" s="200"/>
      <c r="G854" s="200"/>
      <c r="H854" s="200"/>
      <c r="I854" s="200"/>
      <c r="J854" s="200"/>
      <c r="K854" s="200"/>
    </row>
    <row r="855" spans="5:11" x14ac:dyDescent="0.2">
      <c r="E855" s="200"/>
      <c r="F855" s="200"/>
      <c r="G855" s="200"/>
      <c r="H855" s="200"/>
      <c r="I855" s="200"/>
      <c r="J855" s="200"/>
      <c r="K855" s="200"/>
    </row>
    <row r="856" spans="5:11" x14ac:dyDescent="0.2">
      <c r="E856" s="200"/>
      <c r="F856" s="200"/>
      <c r="G856" s="200"/>
      <c r="H856" s="200"/>
      <c r="I856" s="200"/>
      <c r="J856" s="200"/>
      <c r="K856" s="200"/>
    </row>
    <row r="857" spans="5:11" x14ac:dyDescent="0.2">
      <c r="E857" s="200"/>
      <c r="F857" s="200"/>
      <c r="G857" s="200"/>
      <c r="H857" s="200"/>
      <c r="I857" s="200"/>
      <c r="J857" s="200"/>
      <c r="K857" s="200"/>
    </row>
    <row r="858" spans="5:11" x14ac:dyDescent="0.2">
      <c r="E858" s="200"/>
      <c r="F858" s="200"/>
      <c r="G858" s="200"/>
      <c r="H858" s="200"/>
      <c r="I858" s="200"/>
      <c r="J858" s="200"/>
      <c r="K858" s="200"/>
    </row>
    <row r="859" spans="5:11" x14ac:dyDescent="0.2">
      <c r="E859" s="200"/>
      <c r="F859" s="200"/>
      <c r="G859" s="200"/>
      <c r="H859" s="200"/>
      <c r="I859" s="200"/>
      <c r="J859" s="200"/>
      <c r="K859" s="200"/>
    </row>
    <row r="860" spans="5:11" x14ac:dyDescent="0.2">
      <c r="E860" s="200"/>
      <c r="F860" s="200"/>
      <c r="G860" s="200"/>
      <c r="H860" s="200"/>
      <c r="I860" s="200"/>
      <c r="J860" s="200"/>
      <c r="K860" s="200"/>
    </row>
    <row r="861" spans="5:11" x14ac:dyDescent="0.2">
      <c r="E861" s="200"/>
      <c r="F861" s="200"/>
      <c r="G861" s="200"/>
      <c r="H861" s="200"/>
      <c r="I861" s="200"/>
      <c r="J861" s="200"/>
      <c r="K861" s="200"/>
    </row>
    <row r="862" spans="5:11" x14ac:dyDescent="0.2">
      <c r="E862" s="200"/>
      <c r="F862" s="200"/>
      <c r="G862" s="200"/>
      <c r="H862" s="200"/>
      <c r="I862" s="200"/>
      <c r="J862" s="200"/>
      <c r="K862" s="200"/>
    </row>
    <row r="863" spans="5:11" x14ac:dyDescent="0.2">
      <c r="E863" s="200"/>
      <c r="F863" s="200"/>
      <c r="G863" s="200"/>
      <c r="H863" s="200"/>
      <c r="I863" s="200"/>
      <c r="J863" s="200"/>
      <c r="K863" s="200"/>
    </row>
    <row r="864" spans="5:11" x14ac:dyDescent="0.2">
      <c r="E864" s="200"/>
      <c r="F864" s="200"/>
      <c r="G864" s="200"/>
      <c r="H864" s="200"/>
      <c r="I864" s="200"/>
      <c r="J864" s="200"/>
      <c r="K864" s="200"/>
    </row>
    <row r="865" spans="5:11" x14ac:dyDescent="0.2">
      <c r="E865" s="200"/>
      <c r="F865" s="200"/>
      <c r="G865" s="200"/>
      <c r="H865" s="200"/>
      <c r="I865" s="200"/>
      <c r="J865" s="200"/>
      <c r="K865" s="200"/>
    </row>
    <row r="866" spans="5:11" x14ac:dyDescent="0.2">
      <c r="E866" s="200"/>
      <c r="F866" s="200"/>
      <c r="G866" s="200"/>
      <c r="H866" s="200"/>
      <c r="I866" s="200"/>
      <c r="J866" s="200"/>
      <c r="K866" s="200"/>
    </row>
    <row r="867" spans="5:11" x14ac:dyDescent="0.2">
      <c r="E867" s="200"/>
      <c r="F867" s="200"/>
      <c r="G867" s="200"/>
      <c r="H867" s="200"/>
      <c r="I867" s="200"/>
      <c r="J867" s="200"/>
      <c r="K867" s="200"/>
    </row>
    <row r="868" spans="5:11" x14ac:dyDescent="0.2">
      <c r="E868" s="200"/>
      <c r="F868" s="200"/>
      <c r="G868" s="200"/>
      <c r="H868" s="200"/>
      <c r="I868" s="200"/>
      <c r="J868" s="200"/>
      <c r="K868" s="200"/>
    </row>
    <row r="869" spans="5:11" x14ac:dyDescent="0.2">
      <c r="E869" s="200"/>
      <c r="F869" s="200"/>
      <c r="G869" s="200"/>
      <c r="H869" s="200"/>
      <c r="I869" s="200"/>
      <c r="J869" s="200"/>
      <c r="K869" s="200"/>
    </row>
    <row r="870" spans="5:11" x14ac:dyDescent="0.2">
      <c r="E870" s="200"/>
      <c r="F870" s="200"/>
      <c r="G870" s="200"/>
      <c r="H870" s="200"/>
      <c r="I870" s="200"/>
      <c r="J870" s="200"/>
      <c r="K870" s="200"/>
    </row>
    <row r="871" spans="5:11" x14ac:dyDescent="0.2">
      <c r="E871" s="200"/>
      <c r="F871" s="200"/>
      <c r="G871" s="200"/>
      <c r="H871" s="200"/>
      <c r="I871" s="200"/>
      <c r="J871" s="200"/>
      <c r="K871" s="200"/>
    </row>
    <row r="872" spans="5:11" x14ac:dyDescent="0.2">
      <c r="E872" s="200"/>
      <c r="F872" s="200"/>
      <c r="G872" s="200"/>
      <c r="H872" s="200"/>
      <c r="I872" s="200"/>
      <c r="J872" s="200"/>
      <c r="K872" s="200"/>
    </row>
    <row r="873" spans="5:11" x14ac:dyDescent="0.2">
      <c r="E873" s="200"/>
      <c r="F873" s="200"/>
      <c r="G873" s="200"/>
      <c r="H873" s="200"/>
      <c r="I873" s="200"/>
      <c r="J873" s="200"/>
      <c r="K873" s="200"/>
    </row>
    <row r="874" spans="5:11" x14ac:dyDescent="0.2">
      <c r="E874" s="200"/>
      <c r="F874" s="200"/>
      <c r="G874" s="200"/>
      <c r="H874" s="200"/>
      <c r="I874" s="200"/>
      <c r="J874" s="200"/>
      <c r="K874" s="200"/>
    </row>
    <row r="875" spans="5:11" x14ac:dyDescent="0.2">
      <c r="E875" s="200"/>
      <c r="F875" s="200"/>
      <c r="G875" s="200"/>
      <c r="H875" s="200"/>
      <c r="I875" s="200"/>
      <c r="J875" s="200"/>
      <c r="K875" s="200"/>
    </row>
    <row r="876" spans="5:11" x14ac:dyDescent="0.2">
      <c r="E876" s="200"/>
      <c r="F876" s="200"/>
      <c r="G876" s="200"/>
      <c r="H876" s="200"/>
      <c r="I876" s="200"/>
      <c r="J876" s="200"/>
      <c r="K876" s="200"/>
    </row>
    <row r="877" spans="5:11" x14ac:dyDescent="0.2">
      <c r="E877" s="200"/>
      <c r="F877" s="200"/>
      <c r="G877" s="200"/>
      <c r="H877" s="200"/>
      <c r="I877" s="200"/>
      <c r="J877" s="200"/>
      <c r="K877" s="200"/>
    </row>
    <row r="878" spans="5:11" x14ac:dyDescent="0.2">
      <c r="E878" s="200"/>
      <c r="F878" s="200"/>
      <c r="G878" s="200"/>
      <c r="H878" s="200"/>
      <c r="I878" s="200"/>
      <c r="J878" s="200"/>
      <c r="K878" s="200"/>
    </row>
    <row r="879" spans="5:11" x14ac:dyDescent="0.2">
      <c r="E879" s="200"/>
      <c r="F879" s="200"/>
      <c r="G879" s="200"/>
      <c r="H879" s="200"/>
      <c r="I879" s="200"/>
      <c r="J879" s="200"/>
      <c r="K879" s="200"/>
    </row>
    <row r="880" spans="5:11" x14ac:dyDescent="0.2">
      <c r="E880" s="200"/>
      <c r="F880" s="200"/>
      <c r="G880" s="200"/>
      <c r="H880" s="200"/>
      <c r="I880" s="200"/>
      <c r="J880" s="200"/>
      <c r="K880" s="200"/>
    </row>
    <row r="881" spans="5:11" x14ac:dyDescent="0.2">
      <c r="E881" s="200"/>
      <c r="F881" s="200"/>
      <c r="G881" s="200"/>
      <c r="H881" s="200"/>
      <c r="I881" s="200"/>
      <c r="J881" s="200"/>
      <c r="K881" s="200"/>
    </row>
    <row r="882" spans="5:11" x14ac:dyDescent="0.2">
      <c r="E882" s="200"/>
      <c r="F882" s="200"/>
      <c r="G882" s="200"/>
      <c r="H882" s="200"/>
      <c r="I882" s="200"/>
      <c r="J882" s="200"/>
      <c r="K882" s="200"/>
    </row>
    <row r="883" spans="5:11" x14ac:dyDescent="0.2">
      <c r="E883" s="200"/>
      <c r="F883" s="200"/>
      <c r="G883" s="200"/>
      <c r="H883" s="200"/>
      <c r="I883" s="200"/>
      <c r="J883" s="200"/>
      <c r="K883" s="200"/>
    </row>
    <row r="884" spans="5:11" x14ac:dyDescent="0.2">
      <c r="E884" s="200"/>
      <c r="F884" s="200"/>
      <c r="G884" s="200"/>
      <c r="H884" s="200"/>
      <c r="I884" s="200"/>
      <c r="J884" s="200"/>
      <c r="K884" s="200"/>
    </row>
    <row r="885" spans="5:11" x14ac:dyDescent="0.2">
      <c r="E885" s="200"/>
      <c r="F885" s="200"/>
      <c r="G885" s="200"/>
      <c r="H885" s="200"/>
      <c r="I885" s="200"/>
      <c r="J885" s="200"/>
      <c r="K885" s="200"/>
    </row>
    <row r="886" spans="5:11" x14ac:dyDescent="0.2">
      <c r="E886" s="200"/>
      <c r="F886" s="200"/>
      <c r="G886" s="200"/>
      <c r="H886" s="200"/>
      <c r="I886" s="200"/>
      <c r="J886" s="200"/>
      <c r="K886" s="200"/>
    </row>
    <row r="887" spans="5:11" x14ac:dyDescent="0.2">
      <c r="E887" s="200"/>
      <c r="F887" s="200"/>
      <c r="G887" s="200"/>
      <c r="H887" s="200"/>
      <c r="I887" s="200"/>
      <c r="J887" s="200"/>
      <c r="K887" s="200"/>
    </row>
    <row r="888" spans="5:11" x14ac:dyDescent="0.2">
      <c r="E888" s="200"/>
      <c r="F888" s="200"/>
      <c r="G888" s="200"/>
      <c r="H888" s="200"/>
      <c r="I888" s="200"/>
      <c r="J888" s="200"/>
      <c r="K888" s="200"/>
    </row>
    <row r="889" spans="5:11" x14ac:dyDescent="0.2">
      <c r="E889" s="200"/>
      <c r="F889" s="200"/>
      <c r="G889" s="200"/>
      <c r="H889" s="200"/>
      <c r="I889" s="200"/>
      <c r="J889" s="200"/>
      <c r="K889" s="200"/>
    </row>
    <row r="890" spans="5:11" x14ac:dyDescent="0.2">
      <c r="E890" s="200"/>
      <c r="F890" s="200"/>
      <c r="G890" s="200"/>
      <c r="H890" s="200"/>
      <c r="I890" s="200"/>
      <c r="J890" s="200"/>
      <c r="K890" s="200"/>
    </row>
    <row r="891" spans="5:11" x14ac:dyDescent="0.2">
      <c r="E891" s="200"/>
      <c r="F891" s="200"/>
      <c r="G891" s="200"/>
      <c r="H891" s="200"/>
      <c r="I891" s="200"/>
      <c r="J891" s="200"/>
      <c r="K891" s="200"/>
    </row>
    <row r="892" spans="5:11" x14ac:dyDescent="0.2">
      <c r="E892" s="200"/>
      <c r="F892" s="200"/>
      <c r="G892" s="200"/>
      <c r="H892" s="200"/>
      <c r="I892" s="200"/>
      <c r="J892" s="200"/>
      <c r="K892" s="200"/>
    </row>
    <row r="893" spans="5:11" x14ac:dyDescent="0.2">
      <c r="E893" s="200"/>
      <c r="F893" s="200"/>
      <c r="G893" s="200"/>
      <c r="H893" s="200"/>
      <c r="I893" s="200"/>
      <c r="J893" s="200"/>
      <c r="K893" s="200"/>
    </row>
  </sheetData>
  <mergeCells count="62">
    <mergeCell ref="BF3:BF4"/>
    <mergeCell ref="BD3:BD4"/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AI3:AI4"/>
    <mergeCell ref="AJ3:AJ4"/>
    <mergeCell ref="V3:V4"/>
    <mergeCell ref="Q3:Q4"/>
    <mergeCell ref="S3:S4"/>
    <mergeCell ref="R3:R4"/>
    <mergeCell ref="U3:U4"/>
    <mergeCell ref="B89:B105"/>
    <mergeCell ref="B53:B80"/>
    <mergeCell ref="B37:B51"/>
    <mergeCell ref="B22:B30"/>
    <mergeCell ref="P3:P4"/>
    <mergeCell ref="D3:D4"/>
    <mergeCell ref="AY3:AY4"/>
    <mergeCell ref="AW3:AW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BE3:BE4"/>
    <mergeCell ref="AV3:AV4"/>
    <mergeCell ref="AL3:AL4"/>
    <mergeCell ref="BB3:BB4"/>
    <mergeCell ref="BL114:BM114"/>
    <mergeCell ref="BL3:BM3"/>
    <mergeCell ref="BG3:BK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7" orientation="portrait" r:id="rId1"/>
  <headerFooter alignWithMargins="0"/>
  <ignoredErrors>
    <ignoredError sqref="E45:G49 E15:F15 BG85:BJ85 BG83:BJ83 AC92:AO93 AC86:AN91 AC84:AN84 AO88 AC94:AM96 BI93:BJ93 AP45:AS49 BG87:BJ88 AF15:AN15 BG82:BK82 AU106 AT45:AV46 AT89 AP14:AU15 BL113:BM121 BL31:BM31 BL19:BM21 BL97:BM112 BL55:BM55 BL57:BM57 BL59:BM59 BL61:BM61 BL63:BM63 BL77:BM78 BL65:BM65 BM27 BL44:BM52 BL81:BM81 BL40:BM40 BL93:BM93 BL87:BM88 BL85:BM85 AV15:AV16 AP82:AV82 AC82:AO83 AO14:AO15 AF45:AO49 BL36:BM36 BL2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F172"/>
  <sheetViews>
    <sheetView zoomScaleNormal="100" workbookViewId="0">
      <pane xSplit="4" ySplit="4" topLeftCell="BA5" activePane="bottomRight" state="frozenSplit"/>
      <selection pane="topRight" activeCell="D1" sqref="D1"/>
      <selection pane="bottomLeft" activeCell="A4" sqref="A4"/>
      <selection pane="bottomRight" activeCell="D27" sqref="D27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8" width="8.85546875" customWidth="1"/>
    <col min="59" max="63" width="9.28515625" customWidth="1"/>
    <col min="64" max="64" width="8.85546875" customWidth="1"/>
    <col min="65" max="65" width="9.5703125" customWidth="1"/>
    <col min="66" max="84" width="11.42578125" style="296"/>
  </cols>
  <sheetData>
    <row r="1" spans="2:76" x14ac:dyDescent="0.2">
      <c r="D1" s="538" t="s">
        <v>6</v>
      </c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8"/>
      <c r="T1" s="538"/>
      <c r="U1" s="538"/>
      <c r="V1" s="538"/>
      <c r="W1" s="538"/>
      <c r="X1" s="538"/>
      <c r="Y1" s="538"/>
      <c r="Z1" s="538"/>
      <c r="AA1" s="538"/>
      <c r="AB1" s="538"/>
      <c r="AC1" s="538"/>
      <c r="AD1" s="538"/>
      <c r="AE1" s="538"/>
      <c r="AF1" s="538"/>
      <c r="AG1" s="538"/>
      <c r="AH1" s="538"/>
      <c r="AI1" s="538"/>
      <c r="AJ1" s="538"/>
      <c r="AK1" s="538"/>
      <c r="AL1" s="538"/>
      <c r="AM1" s="538"/>
      <c r="AN1" s="538"/>
      <c r="AO1" s="538"/>
      <c r="AP1" s="538"/>
      <c r="AQ1" s="538"/>
      <c r="AR1" s="538"/>
      <c r="AS1" s="538"/>
      <c r="AT1" s="538"/>
      <c r="AU1" s="538"/>
      <c r="AV1" s="538"/>
      <c r="AW1" s="538"/>
      <c r="AX1" s="538"/>
      <c r="AY1" s="538"/>
      <c r="AZ1" s="538"/>
      <c r="BA1" s="538"/>
      <c r="BB1" s="538"/>
      <c r="BC1" s="538"/>
      <c r="BD1" s="538"/>
      <c r="BE1" s="538"/>
      <c r="BF1" s="538"/>
      <c r="BG1" s="412"/>
      <c r="BH1" s="412"/>
      <c r="BI1" s="412"/>
      <c r="BJ1" s="412"/>
      <c r="BK1" s="412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2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500"/>
      <c r="AX2" s="535"/>
      <c r="AY2" s="537"/>
      <c r="AZ2" s="537"/>
      <c r="BA2" s="537"/>
      <c r="BB2" s="537"/>
      <c r="BC2" s="537"/>
      <c r="BD2" s="537"/>
      <c r="BE2" s="537"/>
      <c r="BF2" s="537"/>
      <c r="BG2" s="412"/>
      <c r="BH2" s="412"/>
      <c r="BI2" s="412"/>
      <c r="BJ2" s="412"/>
      <c r="BK2" s="412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2:76" ht="13.5" customHeight="1" x14ac:dyDescent="0.25">
      <c r="C3" s="16"/>
      <c r="D3" s="652" t="str">
        <f>+entero!D3</f>
        <v>V   A   R   I   A   B   L   E   S     b/</v>
      </c>
      <c r="E3" s="654" t="str">
        <f>+entero!E3</f>
        <v>2008                          A  fines de Dic*</v>
      </c>
      <c r="F3" s="654" t="str">
        <f>+entero!F3</f>
        <v>2009                          A  fines de Ene*</v>
      </c>
      <c r="G3" s="654" t="str">
        <f>+entero!G3</f>
        <v>2009                          A  fines de Feb*</v>
      </c>
      <c r="H3" s="654" t="str">
        <f>+entero!H3</f>
        <v>2009                          A  fines de Mar*</v>
      </c>
      <c r="I3" s="654" t="str">
        <f>+entero!I3</f>
        <v>2009                          A  fines de Abr*</v>
      </c>
      <c r="J3" s="654" t="str">
        <f>+entero!J3</f>
        <v>2009                          A  fines de May*</v>
      </c>
      <c r="K3" s="654" t="str">
        <f>+entero!K3</f>
        <v>2009                          A  fines de Jun*</v>
      </c>
      <c r="L3" s="654" t="str">
        <f>+entero!L3</f>
        <v>2009                          A  fines de Jul*</v>
      </c>
      <c r="M3" s="654" t="str">
        <f>+entero!M3</f>
        <v>2009                          A  fines de Ago*</v>
      </c>
      <c r="N3" s="654" t="str">
        <f>+entero!N3</f>
        <v>2009                          A  fines de Sep*</v>
      </c>
      <c r="O3" s="654" t="str">
        <f>+entero!O3</f>
        <v>2009                          A  fines de Oct*</v>
      </c>
      <c r="P3" s="654" t="str">
        <f>+entero!P3</f>
        <v>2009                          A  fines de Nov*</v>
      </c>
      <c r="Q3" s="654" t="str">
        <f>+entero!Q3</f>
        <v>2009                          A  fines de Dic*</v>
      </c>
      <c r="R3" s="654" t="str">
        <f>+entero!R3</f>
        <v>2010                          A  fines de Ene*</v>
      </c>
      <c r="S3" s="654" t="str">
        <f>+entero!S3</f>
        <v>2010                          A  fines de Feb*</v>
      </c>
      <c r="T3" s="654" t="str">
        <f>+entero!T3</f>
        <v>2010                          A  fines de Mar*</v>
      </c>
      <c r="U3" s="654" t="str">
        <f>+entero!U3</f>
        <v>2010                          A  fines de Abr*</v>
      </c>
      <c r="V3" s="654" t="str">
        <f>+entero!V3</f>
        <v>2010                          A  fines de May*</v>
      </c>
      <c r="W3" s="654" t="str">
        <f>+entero!W3</f>
        <v>2010                          A  fines de Jun*</v>
      </c>
      <c r="X3" s="654" t="str">
        <f>+entero!X3</f>
        <v>2010                          A  fines de Jul*</v>
      </c>
      <c r="Y3" s="654" t="str">
        <f>+entero!Y3</f>
        <v>2010                          A  fines de Ago*</v>
      </c>
      <c r="Z3" s="654" t="str">
        <f>+entero!Z3</f>
        <v>2010                          A  fines de Sep*</v>
      </c>
      <c r="AA3" s="654" t="str">
        <f>+entero!AA3</f>
        <v>2010                          A  fines de Oct*</v>
      </c>
      <c r="AB3" s="654" t="str">
        <f>+entero!AB3</f>
        <v>2010                          A  fines de Nov*</v>
      </c>
      <c r="AC3" s="654" t="str">
        <f>+entero!AC3</f>
        <v>2010                          A  fines de Dic*</v>
      </c>
      <c r="AD3" s="654" t="str">
        <f>+entero!AD3</f>
        <v>2011                          A  fines de Ene*</v>
      </c>
      <c r="AE3" s="654" t="str">
        <f>+entero!AE3</f>
        <v>2011                          A  fines de Feb*</v>
      </c>
      <c r="AF3" s="654" t="str">
        <f>+entero!AF3</f>
        <v>2011                          A  fines de Mar*</v>
      </c>
      <c r="AG3" s="654" t="str">
        <f>+entero!AG3</f>
        <v>2011                          A  fines de Abr*</v>
      </c>
      <c r="AH3" s="654" t="str">
        <f>+entero!AH3</f>
        <v>2011                          A  fines de May*</v>
      </c>
      <c r="AI3" s="654" t="str">
        <f>+entero!AI3</f>
        <v>2011                          A  fines de Jun*</v>
      </c>
      <c r="AJ3" s="654" t="str">
        <f>+entero!AJ3</f>
        <v>2011                          A  fines de Jul*</v>
      </c>
      <c r="AK3" s="654" t="str">
        <f>+entero!AK3</f>
        <v>2011                          A  fines de Ago*</v>
      </c>
      <c r="AL3" s="654" t="str">
        <f>+entero!AL3</f>
        <v>2011                          A  fines de Sep*</v>
      </c>
      <c r="AM3" s="654" t="str">
        <f>+entero!AM3</f>
        <v>2011                          A  fines de Oct*</v>
      </c>
      <c r="AN3" s="654" t="str">
        <f>+entero!AN3</f>
        <v>2011                          A  fines de Nov*</v>
      </c>
      <c r="AO3" s="654" t="str">
        <f>+entero!AO3</f>
        <v>2011                          A  fines de Dic*</v>
      </c>
      <c r="AP3" s="654" t="str">
        <f>+entero!AP3</f>
        <v>2012                          A  fines de Ene*</v>
      </c>
      <c r="AQ3" s="654" t="str">
        <f>+entero!AQ3</f>
        <v>2012                          A  fines de Feb*</v>
      </c>
      <c r="AR3" s="654" t="str">
        <f>+entero!AR3</f>
        <v>2012                          A  fines de Mar*</v>
      </c>
      <c r="AS3" s="654" t="str">
        <f>+entero!AS3</f>
        <v>2012                          A  fines de Abr*</v>
      </c>
      <c r="AT3" s="654" t="str">
        <f>+entero!AT3</f>
        <v>2012                          A  fines de May*</v>
      </c>
      <c r="AU3" s="654" t="str">
        <f>+entero!AU3</f>
        <v>2012                          A  fines de Jun*</v>
      </c>
      <c r="AV3" s="654" t="str">
        <f>+entero!AV3</f>
        <v>2012                          A  fines de Jul*</v>
      </c>
      <c r="AW3" s="654" t="str">
        <f>+entero!AW3</f>
        <v>2012                          A  fines de Ago*</v>
      </c>
      <c r="AX3" s="654" t="str">
        <f>+entero!AX3</f>
        <v>2012                          A  fines de Sep*</v>
      </c>
      <c r="AY3" s="654" t="str">
        <f>+entero!AY3</f>
        <v>2012                          A  fines de Oct*</v>
      </c>
      <c r="AZ3" s="654" t="str">
        <f>+entero!AZ3</f>
        <v>2012                          A  fines de Nov*</v>
      </c>
      <c r="BA3" s="654" t="str">
        <f>+entero!BA3</f>
        <v>2012                          A  fines de Dic*</v>
      </c>
      <c r="BB3" s="654" t="str">
        <f>+entero!BB3</f>
        <v>2013                          A  fines de Ene*</v>
      </c>
      <c r="BC3" s="654" t="str">
        <f>+entero!BC3</f>
        <v>2013                          A  fines de Feb*</v>
      </c>
      <c r="BD3" s="654" t="str">
        <f>+entero!BD3</f>
        <v>2013                          A  fines de Mar*</v>
      </c>
      <c r="BE3" s="654" t="str">
        <f>+entero!BE3</f>
        <v>2013                          A  fines de Abr*</v>
      </c>
      <c r="BF3" s="654" t="str">
        <f>+entero!BF3</f>
        <v>2013                          A  fines de May*</v>
      </c>
      <c r="BG3" s="659" t="str">
        <f>+entero!BG3</f>
        <v xml:space="preserve">   Semana 1*</v>
      </c>
      <c r="BH3" s="660"/>
      <c r="BI3" s="660"/>
      <c r="BJ3" s="660"/>
      <c r="BK3" s="661"/>
      <c r="BL3" s="657" t="s">
        <v>42</v>
      </c>
      <c r="BM3" s="658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2:76" ht="23.25" customHeight="1" thickBot="1" x14ac:dyDescent="0.25">
      <c r="C4" s="21"/>
      <c r="D4" s="662"/>
      <c r="E4" s="656"/>
      <c r="F4" s="656"/>
      <c r="G4" s="656"/>
      <c r="H4" s="656"/>
      <c r="I4" s="656"/>
      <c r="J4" s="656"/>
      <c r="K4" s="656"/>
      <c r="L4" s="656"/>
      <c r="M4" s="656"/>
      <c r="N4" s="656"/>
      <c r="O4" s="656"/>
      <c r="P4" s="656"/>
      <c r="Q4" s="656"/>
      <c r="R4" s="656"/>
      <c r="S4" s="656"/>
      <c r="T4" s="656"/>
      <c r="U4" s="656"/>
      <c r="V4" s="656"/>
      <c r="W4" s="656"/>
      <c r="X4" s="656"/>
      <c r="Y4" s="656"/>
      <c r="Z4" s="656"/>
      <c r="AA4" s="656"/>
      <c r="AB4" s="656"/>
      <c r="AC4" s="656"/>
      <c r="AD4" s="656"/>
      <c r="AE4" s="656"/>
      <c r="AF4" s="656"/>
      <c r="AG4" s="656"/>
      <c r="AH4" s="656"/>
      <c r="AI4" s="656"/>
      <c r="AJ4" s="656"/>
      <c r="AK4" s="656"/>
      <c r="AL4" s="656"/>
      <c r="AM4" s="656"/>
      <c r="AN4" s="656"/>
      <c r="AO4" s="656"/>
      <c r="AP4" s="656"/>
      <c r="AQ4" s="656"/>
      <c r="AR4" s="656"/>
      <c r="AS4" s="656"/>
      <c r="AT4" s="656"/>
      <c r="AU4" s="656"/>
      <c r="AV4" s="656"/>
      <c r="AW4" s="656"/>
      <c r="AX4" s="656"/>
      <c r="AY4" s="656"/>
      <c r="AZ4" s="656"/>
      <c r="BA4" s="656"/>
      <c r="BB4" s="656"/>
      <c r="BC4" s="656"/>
      <c r="BD4" s="656"/>
      <c r="BE4" s="656"/>
      <c r="BF4" s="656"/>
      <c r="BG4" s="95">
        <f>+entero!BG4</f>
        <v>41428</v>
      </c>
      <c r="BH4" s="89">
        <f>+entero!BH4</f>
        <v>41429</v>
      </c>
      <c r="BI4" s="89">
        <f>+entero!BI4</f>
        <v>41430</v>
      </c>
      <c r="BJ4" s="89">
        <f>+entero!BJ4</f>
        <v>41431</v>
      </c>
      <c r="BK4" s="438">
        <f>+entero!BK4</f>
        <v>41432</v>
      </c>
      <c r="BL4" s="99" t="s">
        <v>25</v>
      </c>
      <c r="BM4" s="136" t="s">
        <v>103</v>
      </c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2:76" ht="13.5" x14ac:dyDescent="0.2">
      <c r="C5" s="25" t="s">
        <v>40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0"/>
      <c r="AW5" s="499"/>
      <c r="AX5" s="536"/>
      <c r="AY5" s="540"/>
      <c r="AZ5" s="578"/>
      <c r="BA5" s="579"/>
      <c r="BB5" s="581"/>
      <c r="BC5" s="592"/>
      <c r="BD5" s="599"/>
      <c r="BE5" s="615"/>
      <c r="BF5" s="617"/>
      <c r="BG5" s="81"/>
      <c r="BH5" s="81"/>
      <c r="BI5" s="81"/>
      <c r="BJ5" s="81"/>
      <c r="BK5" s="81"/>
      <c r="BL5" s="96"/>
      <c r="BM5" s="97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2:76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14001.125694049999</v>
      </c>
      <c r="BH6" s="62">
        <f>+entero!BH7</f>
        <v>14102.946712909998</v>
      </c>
      <c r="BI6" s="62">
        <f>+entero!BI7</f>
        <v>14064.860675419999</v>
      </c>
      <c r="BJ6" s="62">
        <f>+entero!BJ7</f>
        <v>14068.60761304</v>
      </c>
      <c r="BK6" s="62">
        <f>+entero!BK7</f>
        <v>14088.637350710002</v>
      </c>
      <c r="BL6" s="84">
        <f>+entero!BL7</f>
        <v>81.509524970000712</v>
      </c>
      <c r="BM6" s="138">
        <f>+entero!BM7</f>
        <v>5.8191462221266477E-3</v>
      </c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2:76" x14ac:dyDescent="0.2">
      <c r="C7" s="25"/>
      <c r="D7" s="148" t="s">
        <v>116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11838.290815159999</v>
      </c>
      <c r="BH7" s="62">
        <f>+entero!BH8</f>
        <v>11903.817660709999</v>
      </c>
      <c r="BI7" s="62">
        <f>+entero!BI8</f>
        <v>11881.787894020001</v>
      </c>
      <c r="BJ7" s="62">
        <f>+entero!BJ8</f>
        <v>11880.598783970001</v>
      </c>
      <c r="BK7" s="62">
        <f>+entero!BK8</f>
        <v>11886.186136880002</v>
      </c>
      <c r="BL7" s="84">
        <f>+entero!BL8</f>
        <v>51.998682680003185</v>
      </c>
      <c r="BM7" s="138">
        <f>+entero!BM8</f>
        <v>4.3939377233330745E-3</v>
      </c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2:76" x14ac:dyDescent="0.2">
      <c r="C8" s="25"/>
      <c r="D8" s="148" t="s">
        <v>117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247.93225870000001</v>
      </c>
      <c r="BH8" s="62">
        <f>+entero!BH9</f>
        <v>248.19362834</v>
      </c>
      <c r="BI8" s="62">
        <f>+entero!BI9</f>
        <v>248.84374395</v>
      </c>
      <c r="BJ8" s="62">
        <f>+entero!BJ9</f>
        <v>248.88840838000002</v>
      </c>
      <c r="BK8" s="62">
        <f>+entero!BK9</f>
        <v>249.50378498999999</v>
      </c>
      <c r="BL8" s="84">
        <f>+entero!BL9</f>
        <v>2.3837572399999658</v>
      </c>
      <c r="BM8" s="138">
        <f>+entero!BM9</f>
        <v>9.6461515551928834E-3</v>
      </c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2:76" x14ac:dyDescent="0.2">
      <c r="C9" s="25"/>
      <c r="D9" s="148" t="s">
        <v>118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1901.6010364399999</v>
      </c>
      <c r="BH9" s="62">
        <f>+entero!BH10</f>
        <v>1937.6198176099999</v>
      </c>
      <c r="BI9" s="62">
        <f>+entero!BI10</f>
        <v>1920.8785524500001</v>
      </c>
      <c r="BJ9" s="62">
        <f>+entero!BJ10</f>
        <v>1925.7675394400001</v>
      </c>
      <c r="BK9" s="62">
        <f>+entero!BK10</f>
        <v>1939.5615325900001</v>
      </c>
      <c r="BL9" s="84">
        <f>+entero!BL10</f>
        <v>26.999196299999994</v>
      </c>
      <c r="BM9" s="138">
        <f>+entero!BM10</f>
        <v>1.4116766699679539E-2</v>
      </c>
      <c r="BO9" s="29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2:76" x14ac:dyDescent="0.2">
      <c r="C10" s="25"/>
      <c r="D10" s="148" t="s">
        <v>119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13.301583749999999</v>
      </c>
      <c r="BH10" s="62">
        <f>+entero!BH11</f>
        <v>13.31560625</v>
      </c>
      <c r="BI10" s="62">
        <f>+entero!BI11</f>
        <v>13.350485000000001</v>
      </c>
      <c r="BJ10" s="62">
        <f>+entero!BJ11</f>
        <v>13.352881250000001</v>
      </c>
      <c r="BK10" s="62">
        <f>+entero!BK11</f>
        <v>13.38589625</v>
      </c>
      <c r="BL10" s="84">
        <f>+entero!BL11</f>
        <v>0.12788875000000033</v>
      </c>
      <c r="BM10" s="138">
        <f>+entero!BM11</f>
        <v>9.646151580469331E-3</v>
      </c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2:76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84">
        <f>+entero!BG12</f>
        <v>14001.01063479</v>
      </c>
      <c r="BH11" s="84">
        <f>+entero!BH12</f>
        <v>14102.393289059999</v>
      </c>
      <c r="BI11" s="84">
        <f>+entero!BI12</f>
        <v>14065.401321619998</v>
      </c>
      <c r="BJ11" s="84">
        <f>+entero!BJ12</f>
        <v>14068.995133510001</v>
      </c>
      <c r="BK11" s="84">
        <f>+entero!BK12</f>
        <v>14089.0544095</v>
      </c>
      <c r="BL11" s="84">
        <f>+entero!BL12</f>
        <v>81.425130859999626</v>
      </c>
      <c r="BM11" s="138">
        <f>+entero!BM12</f>
        <v>5.812913037623213E-3</v>
      </c>
      <c r="BN11" s="298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2:76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1196.8162847777728</v>
      </c>
      <c r="AT12" s="65">
        <f>+entero!AT13</f>
        <v>1138.6521809604385</v>
      </c>
      <c r="AU12" s="65">
        <f>+entero!AU13</f>
        <v>1171.3011957315757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1282.9282249742112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1415.3666264177566</v>
      </c>
      <c r="BG12" s="84">
        <f>+entero!BG13</f>
        <v>1437.3591256320428</v>
      </c>
      <c r="BH12" s="84">
        <f>+entero!BH13</f>
        <v>1421.4298919090108</v>
      </c>
      <c r="BI12" s="84">
        <f>+entero!BI13</f>
        <v>1454.9432814512847</v>
      </c>
      <c r="BJ12" s="84">
        <f>+entero!BJ13</f>
        <v>1475.9478761772323</v>
      </c>
      <c r="BK12" s="84">
        <f>+entero!BK13</f>
        <v>1489.8312587807306</v>
      </c>
      <c r="BL12" s="84">
        <f>+entero!BL13</f>
        <v>74.464632362974044</v>
      </c>
      <c r="BM12" s="138">
        <f>+entero!BM13</f>
        <v>5.2611550232353199E-2</v>
      </c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2:76" ht="13.5" x14ac:dyDescent="0.2">
      <c r="C13" s="26"/>
      <c r="D13" s="210" t="s">
        <v>156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173.62376657142855</v>
      </c>
      <c r="AT13" s="65">
        <f>+entero!AT14</f>
        <v>169.51491949999996</v>
      </c>
      <c r="AU13" s="65">
        <f>+entero!AU14</f>
        <v>171.91959521720119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178.27779942711376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84">
        <f>+entero!BG14</f>
        <v>186.57502440816327</v>
      </c>
      <c r="BH13" s="84">
        <f>+entero!BH14</f>
        <v>187.96932051020406</v>
      </c>
      <c r="BI13" s="84">
        <f>+entero!BI14</f>
        <v>185.77657247667634</v>
      </c>
      <c r="BJ13" s="84">
        <f>+entero!BJ14</f>
        <v>186.37137467784254</v>
      </c>
      <c r="BK13" s="84">
        <f>+entero!BK14</f>
        <v>184.56360559037907</v>
      </c>
      <c r="BL13" s="84">
        <f>+entero!BL14</f>
        <v>-1.4571095087462709</v>
      </c>
      <c r="BM13" s="138">
        <f>+entero!BM14</f>
        <v>-7.8330497115325359E-3</v>
      </c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2:76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13943.562413679201</v>
      </c>
      <c r="AT14" s="65">
        <f>+entero!AT15</f>
        <v>13730.044213030436</v>
      </c>
      <c r="AU14" s="65">
        <f>+entero!AU15</f>
        <v>13782.979687318777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15561.824511811328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15609.016620156883</v>
      </c>
      <c r="BG14" s="84">
        <f>+entero!BG15</f>
        <v>15624.944784830206</v>
      </c>
      <c r="BH14" s="84">
        <f>+entero!BH15</f>
        <v>15711.792501479214</v>
      </c>
      <c r="BI14" s="84">
        <f>+entero!BI15</f>
        <v>15706.12117554796</v>
      </c>
      <c r="BJ14" s="84">
        <f>+entero!BJ15</f>
        <v>15731.314384365076</v>
      </c>
      <c r="BK14" s="84">
        <f>+entero!BK15</f>
        <v>15763.449273871111</v>
      </c>
      <c r="BL14" s="84">
        <f>+entero!BL15</f>
        <v>154.43265371422785</v>
      </c>
      <c r="BM14" s="138">
        <f>+entero!BM15</f>
        <v>9.8938105757924166E-3</v>
      </c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2:76" ht="13.5" x14ac:dyDescent="0.2">
      <c r="B15" s="46"/>
      <c r="C15" s="26"/>
      <c r="D15" s="113" t="s">
        <v>77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5.7</v>
      </c>
      <c r="BF15" s="70">
        <f>+entero!BF16</f>
        <v>3.6</v>
      </c>
      <c r="BG15" s="84">
        <f>+entero!BG16</f>
        <v>0</v>
      </c>
      <c r="BH15" s="84">
        <f>+entero!BH16</f>
        <v>0.3</v>
      </c>
      <c r="BI15" s="84">
        <f>+entero!BI16</f>
        <v>0</v>
      </c>
      <c r="BJ15" s="84">
        <f>+entero!BJ16</f>
        <v>0</v>
      </c>
      <c r="BK15" s="84">
        <f>+entero!BK16</f>
        <v>0</v>
      </c>
      <c r="BL15" s="84">
        <f>+entero!BL16</f>
        <v>-3.3000000000000003</v>
      </c>
      <c r="BM15" s="138">
        <f>+entero!BM16</f>
        <v>-0.91666666666666663</v>
      </c>
      <c r="BO15" s="299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2:76" ht="13.5" x14ac:dyDescent="0.2">
      <c r="B16" s="46"/>
      <c r="C16" s="26"/>
      <c r="D16" s="211" t="s">
        <v>192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84">
        <f>+entero!BG17</f>
        <v>0</v>
      </c>
      <c r="BH16" s="84">
        <f>+entero!BH17</f>
        <v>0.4</v>
      </c>
      <c r="BI16" s="84">
        <f>+entero!BI17</f>
        <v>0.7</v>
      </c>
      <c r="BJ16" s="84">
        <f>+entero!BJ17</f>
        <v>0</v>
      </c>
      <c r="BK16" s="84">
        <f>+entero!BK17</f>
        <v>3.2</v>
      </c>
      <c r="BL16" s="84">
        <f>+entero!BL17</f>
        <v>-48.7</v>
      </c>
      <c r="BM16" s="138">
        <f>+entero!BM17</f>
        <v>-0.9188679245283019</v>
      </c>
      <c r="BO16" s="299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x14ac:dyDescent="0.2">
      <c r="B17" s="46"/>
      <c r="C17" s="26"/>
      <c r="D17" s="113" t="s">
        <v>67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84">
        <f>+entero!BG18</f>
        <v>0</v>
      </c>
      <c r="BH17" s="84">
        <f>+entero!BH18</f>
        <v>0</v>
      </c>
      <c r="BI17" s="84">
        <f>+entero!BI18</f>
        <v>0</v>
      </c>
      <c r="BJ17" s="84">
        <f>+entero!BJ18</f>
        <v>0</v>
      </c>
      <c r="BK17" s="84">
        <f>+entero!BK18</f>
        <v>0</v>
      </c>
      <c r="BL17" s="84">
        <f>+entero!BL18</f>
        <v>0</v>
      </c>
      <c r="BM17" s="138">
        <f>+entero!BM18</f>
        <v>0</v>
      </c>
      <c r="BO17" s="299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x14ac:dyDescent="0.2">
      <c r="B18" s="46"/>
      <c r="C18" s="26"/>
      <c r="D18" s="113" t="s">
        <v>58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84">
        <f>+entero!BG19</f>
        <v>0</v>
      </c>
      <c r="BH18" s="84">
        <f>+entero!BH19</f>
        <v>0</v>
      </c>
      <c r="BI18" s="84">
        <f>+entero!BI19</f>
        <v>0</v>
      </c>
      <c r="BJ18" s="84">
        <f>+entero!BJ19</f>
        <v>0</v>
      </c>
      <c r="BK18" s="84">
        <f>+entero!BK19</f>
        <v>0</v>
      </c>
      <c r="BL18" s="84" t="str">
        <f>+entero!BL19</f>
        <v xml:space="preserve"> </v>
      </c>
      <c r="BM18" s="138" t="str">
        <f>+entero!BM19</f>
        <v xml:space="preserve"> </v>
      </c>
      <c r="BO18" s="299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ht="13.5" thickBot="1" x14ac:dyDescent="0.25">
      <c r="B19" s="46"/>
      <c r="C19" s="52"/>
      <c r="D19" s="114" t="s">
        <v>59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94">
        <f>+entero!BG20</f>
        <v>0</v>
      </c>
      <c r="BH19" s="94">
        <f>+entero!BH20</f>
        <v>0</v>
      </c>
      <c r="BI19" s="94">
        <f>+entero!BI20</f>
        <v>0</v>
      </c>
      <c r="BJ19" s="94">
        <f>+entero!BJ20</f>
        <v>0</v>
      </c>
      <c r="BK19" s="94">
        <f>+entero!BK20</f>
        <v>0</v>
      </c>
      <c r="BL19" s="94" t="str">
        <f>+entero!BL20</f>
        <v xml:space="preserve"> </v>
      </c>
      <c r="BM19" s="139" t="str">
        <f>+entero!BM20</f>
        <v xml:space="preserve"> </v>
      </c>
      <c r="BO19" s="299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4"/>
      <c r="BH20" s="4"/>
      <c r="BI20" s="4"/>
      <c r="BJ20" s="4"/>
      <c r="BK20" s="4"/>
      <c r="BL20" s="4"/>
      <c r="BM20" s="4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ht="14.25" customHeight="1" x14ac:dyDescent="0.25">
      <c r="C21" s="7" t="s">
        <v>4</v>
      </c>
      <c r="D21" s="1" t="s">
        <v>123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3">
        <f ca="1">NOW()</f>
        <v>41437.44608530093</v>
      </c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ht="14.25" customHeight="1" x14ac:dyDescent="0.25">
      <c r="C22" s="54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50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ht="14.25" customHeight="1" x14ac:dyDescent="0.25">
      <c r="C23" s="54" t="s">
        <v>110</v>
      </c>
      <c r="D23" s="1" t="s">
        <v>114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4"/>
      <c r="BM23" s="50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ht="14.25" customHeight="1" x14ac:dyDescent="0.25">
      <c r="C24" s="54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4"/>
      <c r="BM24" s="50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4"/>
      <c r="BM25" s="4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L26" s="4"/>
      <c r="BM26" s="4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ht="14.25" x14ac:dyDescent="0.25">
      <c r="C27" s="6">
        <v>3</v>
      </c>
      <c r="D27" s="580" t="s">
        <v>201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L27" s="4"/>
      <c r="BM27" s="4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</row>
    <row r="79" spans="1:76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</row>
    <row r="80" spans="1:76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</row>
    <row r="81" spans="1:76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</row>
    <row r="82" spans="1:76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</row>
    <row r="83" spans="1:76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</row>
    <row r="84" spans="1:76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3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</row>
    <row r="85" spans="1:76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3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</row>
    <row r="86" spans="1:7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</row>
    <row r="87" spans="1:7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</row>
    <row r="88" spans="1:7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</row>
    <row r="89" spans="1:7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</row>
    <row r="90" spans="1:7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</row>
    <row r="91" spans="1:7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</row>
    <row r="92" spans="1:7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</row>
    <row r="93" spans="1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1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1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1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</row>
    <row r="101" spans="3:6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</row>
    <row r="102" spans="3:6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</row>
    <row r="103" spans="3:65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</row>
    <row r="104" spans="3:65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</row>
    <row r="105" spans="3:65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</row>
    <row r="106" spans="3:65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</row>
    <row r="107" spans="3:65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</row>
    <row r="108" spans="3:65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</row>
    <row r="109" spans="3:65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</row>
    <row r="110" spans="3:65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</row>
    <row r="111" spans="3:65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</row>
    <row r="112" spans="3:65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</row>
    <row r="113" spans="3:6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</row>
    <row r="114" spans="3:6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</row>
    <row r="115" spans="3:6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</row>
    <row r="116" spans="3:6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</row>
    <row r="117" spans="3:6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</row>
    <row r="118" spans="3:6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</row>
    <row r="119" spans="3:6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</row>
    <row r="120" spans="3:6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</row>
    <row r="121" spans="3:6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</row>
    <row r="122" spans="3:6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</row>
    <row r="123" spans="3:6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</row>
    <row r="124" spans="3:65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</row>
    <row r="125" spans="3:65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</row>
    <row r="126" spans="3:65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</row>
    <row r="127" spans="3:65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</row>
    <row r="128" spans="3:65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</row>
    <row r="129" spans="3:65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</row>
    <row r="130" spans="3:65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</row>
    <row r="131" spans="3:65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</row>
    <row r="132" spans="3:65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</row>
    <row r="133" spans="3:65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</row>
    <row r="134" spans="3:65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</row>
    <row r="135" spans="3:65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</row>
    <row r="136" spans="3:65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</row>
    <row r="137" spans="3:65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</row>
    <row r="138" spans="3:65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</row>
    <row r="139" spans="3:65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</row>
    <row r="140" spans="3:65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</row>
    <row r="141" spans="3:65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</row>
    <row r="142" spans="3:65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</row>
    <row r="143" spans="3:65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</row>
    <row r="144" spans="3:65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</row>
    <row r="145" spans="3:65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</row>
    <row r="146" spans="3:65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</row>
    <row r="147" spans="3:65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</row>
    <row r="148" spans="3:65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</row>
    <row r="149" spans="3:65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</row>
    <row r="150" spans="3:65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</row>
    <row r="151" spans="3:65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</row>
    <row r="152" spans="3:65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</row>
    <row r="153" spans="3:65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</row>
    <row r="154" spans="3:65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</row>
    <row r="155" spans="3:65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</row>
    <row r="156" spans="3:65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</row>
    <row r="157" spans="3:65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</row>
    <row r="158" spans="3:65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</row>
    <row r="159" spans="3:65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</row>
    <row r="160" spans="3:65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</row>
    <row r="161" spans="3:65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</row>
    <row r="162" spans="3:65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</row>
    <row r="163" spans="3:65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</row>
    <row r="164" spans="3:65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</sheetData>
  <mergeCells count="57">
    <mergeCell ref="R3:R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  <mergeCell ref="AU3:AU4"/>
    <mergeCell ref="U3:U4"/>
    <mergeCell ref="BD3:BD4"/>
    <mergeCell ref="BF3:BF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AY3:AY4"/>
    <mergeCell ref="AZ3:AZ4"/>
    <mergeCell ref="BA3:BA4"/>
    <mergeCell ref="BL3:BM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G3:BK3"/>
    <mergeCell ref="W3:W4"/>
    <mergeCell ref="AR3:AR4"/>
    <mergeCell ref="AQ3:AQ4"/>
    <mergeCell ref="S3:S4"/>
    <mergeCell ref="AW3:AW4"/>
    <mergeCell ref="AV3:AV4"/>
    <mergeCell ref="AM3:AM4"/>
    <mergeCell ref="AS3:AS4"/>
    <mergeCell ref="X3:X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G17:BM19 I17:AR19 AS17 AT17:AT18 AT6:AT15 AS6:AS15 I6:AR15 BG6:BM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Z179"/>
  <sheetViews>
    <sheetView zoomScale="75" workbookViewId="0">
      <pane xSplit="4" ySplit="4" topLeftCell="BA5" activePane="bottomRight" state="frozenSplit"/>
      <selection pane="topRight" activeCell="AB1" sqref="AB1"/>
      <selection pane="bottomLeft" activeCell="A5" sqref="A5"/>
      <selection pane="bottomRight" activeCell="BG29" sqref="BG29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63" width="9.42578125" customWidth="1"/>
    <col min="64" max="64" width="9.28515625" customWidth="1"/>
    <col min="65" max="65" width="8.85546875" customWidth="1"/>
    <col min="66" max="78" width="11.42578125" style="296"/>
  </cols>
  <sheetData>
    <row r="1" spans="1:76" x14ac:dyDescent="0.2">
      <c r="D1" s="538" t="s">
        <v>6</v>
      </c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8"/>
      <c r="T1" s="538"/>
      <c r="U1" s="538"/>
      <c r="V1" s="538"/>
      <c r="W1" s="538"/>
      <c r="X1" s="538"/>
      <c r="Y1" s="538"/>
      <c r="Z1" s="538"/>
      <c r="AA1" s="538"/>
      <c r="AB1" s="538"/>
      <c r="AC1" s="538"/>
      <c r="AD1" s="538"/>
      <c r="AE1" s="538"/>
      <c r="AF1" s="538"/>
      <c r="AG1" s="538"/>
      <c r="AH1" s="538"/>
      <c r="AI1" s="538"/>
      <c r="AJ1" s="538"/>
      <c r="AK1" s="538"/>
      <c r="AL1" s="538"/>
      <c r="AM1" s="538"/>
      <c r="AN1" s="538"/>
      <c r="AO1" s="538"/>
      <c r="AP1" s="538"/>
      <c r="AQ1" s="538"/>
      <c r="AR1" s="538"/>
      <c r="AS1" s="538"/>
      <c r="AT1" s="538"/>
      <c r="AU1" s="538"/>
      <c r="AV1" s="538"/>
      <c r="AW1" s="538"/>
      <c r="AX1" s="538"/>
      <c r="AY1" s="538"/>
      <c r="AZ1" s="538"/>
      <c r="BA1" s="538"/>
      <c r="BB1" s="538"/>
      <c r="BC1" s="538"/>
      <c r="BD1" s="538"/>
      <c r="BE1" s="538"/>
      <c r="BF1" s="538"/>
      <c r="BG1" s="412"/>
      <c r="BH1" s="412"/>
      <c r="BI1" s="412"/>
      <c r="BJ1" s="412"/>
      <c r="BK1" s="412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500"/>
      <c r="AX2" s="535"/>
      <c r="AY2" s="537"/>
      <c r="AZ2" s="537"/>
      <c r="BA2" s="537"/>
      <c r="BB2" s="537"/>
      <c r="BC2" s="537"/>
      <c r="BD2" s="537"/>
      <c r="BE2" s="537"/>
      <c r="BF2" s="537"/>
      <c r="BG2" s="412"/>
      <c r="BH2" s="412"/>
      <c r="BI2" s="412"/>
      <c r="BJ2" s="412"/>
      <c r="BK2" s="412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ht="13.5" customHeight="1" x14ac:dyDescent="0.25">
      <c r="C3" s="16"/>
      <c r="D3" s="663" t="s">
        <v>31</v>
      </c>
      <c r="E3" s="654" t="str">
        <f>+entero!E3</f>
        <v>2008                          A  fines de Dic*</v>
      </c>
      <c r="F3" s="654" t="str">
        <f>+entero!F3</f>
        <v>2009                          A  fines de Ene*</v>
      </c>
      <c r="G3" s="654" t="str">
        <f>+entero!G3</f>
        <v>2009                          A  fines de Feb*</v>
      </c>
      <c r="H3" s="654" t="str">
        <f>+entero!H3</f>
        <v>2009                          A  fines de Mar*</v>
      </c>
      <c r="I3" s="654" t="str">
        <f>+entero!I3</f>
        <v>2009                          A  fines de Abr*</v>
      </c>
      <c r="J3" s="654" t="str">
        <f>+entero!J3</f>
        <v>2009                          A  fines de May*</v>
      </c>
      <c r="K3" s="654" t="str">
        <f>+entero!K3</f>
        <v>2009                          A  fines de Jun*</v>
      </c>
      <c r="L3" s="654" t="str">
        <f>+entero!L3</f>
        <v>2009                          A  fines de Jul*</v>
      </c>
      <c r="M3" s="654" t="str">
        <f>+entero!M3</f>
        <v>2009                          A  fines de Ago*</v>
      </c>
      <c r="N3" s="654" t="str">
        <f>+entero!N3</f>
        <v>2009                          A  fines de Sep*</v>
      </c>
      <c r="O3" s="654" t="str">
        <f>+entero!O3</f>
        <v>2009                          A  fines de Oct*</v>
      </c>
      <c r="P3" s="654" t="str">
        <f>+entero!P3</f>
        <v>2009                          A  fines de Nov*</v>
      </c>
      <c r="Q3" s="654" t="str">
        <f>+entero!Q3</f>
        <v>2009                          A  fines de Dic*</v>
      </c>
      <c r="R3" s="654" t="str">
        <f>+entero!R3</f>
        <v>2010                          A  fines de Ene*</v>
      </c>
      <c r="S3" s="654" t="str">
        <f>+entero!S3</f>
        <v>2010                          A  fines de Feb*</v>
      </c>
      <c r="T3" s="654" t="str">
        <f>+entero!T3</f>
        <v>2010                          A  fines de Mar*</v>
      </c>
      <c r="U3" s="654" t="str">
        <f>+entero!U3</f>
        <v>2010                          A  fines de Abr*</v>
      </c>
      <c r="V3" s="654" t="str">
        <f>+entero!V3</f>
        <v>2010                          A  fines de May*</v>
      </c>
      <c r="W3" s="654" t="str">
        <f>+entero!W3</f>
        <v>2010                          A  fines de Jun*</v>
      </c>
      <c r="X3" s="654" t="str">
        <f>+entero!X3</f>
        <v>2010                          A  fines de Jul*</v>
      </c>
      <c r="Y3" s="654" t="str">
        <f>+entero!Y3</f>
        <v>2010                          A  fines de Ago*</v>
      </c>
      <c r="Z3" s="654" t="str">
        <f>+entero!Z3</f>
        <v>2010                          A  fines de Sep*</v>
      </c>
      <c r="AA3" s="654" t="str">
        <f>+entero!AA3</f>
        <v>2010                          A  fines de Oct*</v>
      </c>
      <c r="AB3" s="654" t="str">
        <f>+entero!AB3</f>
        <v>2010                          A  fines de Nov*</v>
      </c>
      <c r="AC3" s="654" t="str">
        <f>+entero!AC3</f>
        <v>2010                          A  fines de Dic*</v>
      </c>
      <c r="AD3" s="654" t="str">
        <f>+entero!AD3</f>
        <v>2011                          A  fines de Ene*</v>
      </c>
      <c r="AE3" s="654" t="str">
        <f>+entero!AE3</f>
        <v>2011                          A  fines de Feb*</v>
      </c>
      <c r="AF3" s="654" t="str">
        <f>+entero!AF3</f>
        <v>2011                          A  fines de Mar*</v>
      </c>
      <c r="AG3" s="654" t="str">
        <f>+entero!AG3</f>
        <v>2011                          A  fines de Abr*</v>
      </c>
      <c r="AH3" s="654" t="str">
        <f>+entero!AH3</f>
        <v>2011                          A  fines de May*</v>
      </c>
      <c r="AI3" s="654" t="str">
        <f>+entero!AI3</f>
        <v>2011                          A  fines de Jun*</v>
      </c>
      <c r="AJ3" s="654" t="str">
        <f>+entero!AJ3</f>
        <v>2011                          A  fines de Jul*</v>
      </c>
      <c r="AK3" s="654" t="str">
        <f>+entero!AK3</f>
        <v>2011                          A  fines de Ago*</v>
      </c>
      <c r="AL3" s="654" t="str">
        <f>+entero!AL3</f>
        <v>2011                          A  fines de Sep*</v>
      </c>
      <c r="AM3" s="654" t="str">
        <f>+entero!AM3</f>
        <v>2011                          A  fines de Oct*</v>
      </c>
      <c r="AN3" s="654" t="str">
        <f>+entero!AN3</f>
        <v>2011                          A  fines de Nov*</v>
      </c>
      <c r="AO3" s="654" t="str">
        <f>+entero!AO3</f>
        <v>2011                          A  fines de Dic*</v>
      </c>
      <c r="AP3" s="654" t="str">
        <f>+entero!AP3</f>
        <v>2012                          A  fines de Ene*</v>
      </c>
      <c r="AQ3" s="654" t="str">
        <f>+entero!AQ3</f>
        <v>2012                          A  fines de Feb*</v>
      </c>
      <c r="AR3" s="654" t="str">
        <f>+entero!AR3</f>
        <v>2012                          A  fines de Mar*</v>
      </c>
      <c r="AS3" s="654" t="str">
        <f>+entero!AS3</f>
        <v>2012                          A  fines de Abr*</v>
      </c>
      <c r="AT3" s="654" t="str">
        <f>+entero!AT3</f>
        <v>2012                          A  fines de May*</v>
      </c>
      <c r="AU3" s="654" t="str">
        <f>+entero!AU3</f>
        <v>2012                          A  fines de Jun*</v>
      </c>
      <c r="AV3" s="654" t="str">
        <f>+entero!AV3</f>
        <v>2012                          A  fines de Jul*</v>
      </c>
      <c r="AW3" s="654" t="str">
        <f>+entero!AW3</f>
        <v>2012                          A  fines de Ago*</v>
      </c>
      <c r="AX3" s="654" t="str">
        <f>+entero!AX3</f>
        <v>2012                          A  fines de Sep*</v>
      </c>
      <c r="AY3" s="654" t="str">
        <f>+entero!AY3</f>
        <v>2012                          A  fines de Oct*</v>
      </c>
      <c r="AZ3" s="654" t="str">
        <f>+entero!AZ3</f>
        <v>2012                          A  fines de Nov*</v>
      </c>
      <c r="BA3" s="654" t="str">
        <f>+entero!BA3</f>
        <v>2012                          A  fines de Dic*</v>
      </c>
      <c r="BB3" s="654" t="str">
        <f>+entero!BB3</f>
        <v>2013                          A  fines de Ene*</v>
      </c>
      <c r="BC3" s="654" t="str">
        <f>+entero!BC3</f>
        <v>2013                          A  fines de Feb*</v>
      </c>
      <c r="BD3" s="654" t="str">
        <f>+entero!BD3</f>
        <v>2013                          A  fines de Mar*</v>
      </c>
      <c r="BE3" s="654" t="str">
        <f>+entero!BE3</f>
        <v>2013                          A  fines de Abr*</v>
      </c>
      <c r="BF3" s="654" t="str">
        <f>+entero!BF3</f>
        <v>2013                          A  fines de May*</v>
      </c>
      <c r="BG3" s="659" t="str">
        <f>+entero!BG3</f>
        <v xml:space="preserve">   Semana 1*</v>
      </c>
      <c r="BH3" s="660"/>
      <c r="BI3" s="660"/>
      <c r="BJ3" s="660"/>
      <c r="BK3" s="661"/>
      <c r="BL3" s="657" t="s">
        <v>42</v>
      </c>
      <c r="BM3" s="658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1:76" ht="26.25" customHeight="1" thickBot="1" x14ac:dyDescent="0.25">
      <c r="C4" s="21"/>
      <c r="D4" s="664"/>
      <c r="E4" s="656"/>
      <c r="F4" s="656"/>
      <c r="G4" s="656"/>
      <c r="H4" s="656"/>
      <c r="I4" s="656"/>
      <c r="J4" s="656"/>
      <c r="K4" s="656"/>
      <c r="L4" s="656"/>
      <c r="M4" s="656"/>
      <c r="N4" s="656"/>
      <c r="O4" s="656"/>
      <c r="P4" s="656"/>
      <c r="Q4" s="656"/>
      <c r="R4" s="656"/>
      <c r="S4" s="656"/>
      <c r="T4" s="656"/>
      <c r="U4" s="656"/>
      <c r="V4" s="656"/>
      <c r="W4" s="656"/>
      <c r="X4" s="656"/>
      <c r="Y4" s="656"/>
      <c r="Z4" s="656"/>
      <c r="AA4" s="656"/>
      <c r="AB4" s="656"/>
      <c r="AC4" s="656"/>
      <c r="AD4" s="656"/>
      <c r="AE4" s="656"/>
      <c r="AF4" s="656"/>
      <c r="AG4" s="656"/>
      <c r="AH4" s="656"/>
      <c r="AI4" s="656"/>
      <c r="AJ4" s="656"/>
      <c r="AK4" s="656"/>
      <c r="AL4" s="656"/>
      <c r="AM4" s="656"/>
      <c r="AN4" s="656"/>
      <c r="AO4" s="656"/>
      <c r="AP4" s="656"/>
      <c r="AQ4" s="656"/>
      <c r="AR4" s="656"/>
      <c r="AS4" s="656"/>
      <c r="AT4" s="656"/>
      <c r="AU4" s="656"/>
      <c r="AV4" s="656"/>
      <c r="AW4" s="656"/>
      <c r="AX4" s="656"/>
      <c r="AY4" s="656"/>
      <c r="AZ4" s="656"/>
      <c r="BA4" s="656"/>
      <c r="BB4" s="656"/>
      <c r="BC4" s="656"/>
      <c r="BD4" s="656"/>
      <c r="BE4" s="656"/>
      <c r="BF4" s="656"/>
      <c r="BG4" s="95">
        <f>+entero!BG4</f>
        <v>41428</v>
      </c>
      <c r="BH4" s="89">
        <f>+entero!BH4</f>
        <v>41429</v>
      </c>
      <c r="BI4" s="89">
        <f>+entero!BI4</f>
        <v>41430</v>
      </c>
      <c r="BJ4" s="89">
        <f>+entero!BJ4</f>
        <v>41431</v>
      </c>
      <c r="BK4" s="438">
        <f>+entero!BK4</f>
        <v>41432</v>
      </c>
      <c r="BL4" s="99" t="s">
        <v>25</v>
      </c>
      <c r="BM4" s="136" t="s">
        <v>103</v>
      </c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1:76" ht="13.5" x14ac:dyDescent="0.25">
      <c r="A5" s="3"/>
      <c r="B5" s="3"/>
      <c r="C5" s="17" t="s">
        <v>79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457"/>
      <c r="BH5" s="41"/>
      <c r="BI5" s="41"/>
      <c r="BJ5" s="41"/>
      <c r="BK5" s="458"/>
      <c r="BL5" s="83"/>
      <c r="BM5" s="42"/>
      <c r="BN5" s="300"/>
      <c r="BO5" s="301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x14ac:dyDescent="0.2">
      <c r="A6" s="3"/>
      <c r="B6" s="649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13">
        <f>+entero!BG22</f>
        <v>42414.217970980404</v>
      </c>
      <c r="BH6" s="9">
        <f>+entero!BH22</f>
        <v>42794.569612353123</v>
      </c>
      <c r="BI6" s="9">
        <f>+entero!BI22</f>
        <v>43169.462791503829</v>
      </c>
      <c r="BJ6" s="9">
        <f>+entero!BJ22</f>
        <v>43318.307210508341</v>
      </c>
      <c r="BK6" s="455">
        <f>+entero!BK22</f>
        <v>44274.85052907245</v>
      </c>
      <c r="BL6" s="13">
        <f>+entero!BL22</f>
        <v>2806.3574029359734</v>
      </c>
      <c r="BM6" s="109">
        <f>+entero!BM22</f>
        <v>6.7674448512024643E-2</v>
      </c>
      <c r="BN6" s="300"/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1:76" x14ac:dyDescent="0.2">
      <c r="A7" s="3"/>
      <c r="B7" s="649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13">
        <f>+entero!BG23</f>
        <v>31308.27580223</v>
      </c>
      <c r="BH7" s="9">
        <f>+entero!BH23</f>
        <v>31371.750627500001</v>
      </c>
      <c r="BI7" s="9">
        <f>+entero!BI23</f>
        <v>31557.664476729999</v>
      </c>
      <c r="BJ7" s="9">
        <f>+entero!BJ23</f>
        <v>31632.62245594</v>
      </c>
      <c r="BK7" s="455">
        <f>+entero!BK23</f>
        <v>31796.824855769999</v>
      </c>
      <c r="BL7" s="13">
        <f>+entero!BL23</f>
        <v>583.52088550999906</v>
      </c>
      <c r="BM7" s="109">
        <f>+entero!BM23</f>
        <v>1.8694620924012861E-2</v>
      </c>
      <c r="BN7" s="300"/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1:76" x14ac:dyDescent="0.2">
      <c r="A8" s="3"/>
      <c r="B8" s="649"/>
      <c r="C8" s="18"/>
      <c r="D8" s="23" t="s">
        <v>32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13">
        <f>+entero!BG24</f>
        <v>-64738.657152184052</v>
      </c>
      <c r="BH8" s="9">
        <f>+entero!BH24</f>
        <v>-65370.667335155224</v>
      </c>
      <c r="BI8" s="9">
        <f>+entero!BI24</f>
        <v>-64930.988589142398</v>
      </c>
      <c r="BJ8" s="9">
        <f>+entero!BJ24</f>
        <v>-64880.684159453391</v>
      </c>
      <c r="BK8" s="455">
        <f>+entero!BK24</f>
        <v>-64854.560661070173</v>
      </c>
      <c r="BL8" s="13">
        <f>+entero!BL24</f>
        <v>24.47221991236438</v>
      </c>
      <c r="BM8" s="109">
        <f>+entero!BM24</f>
        <v>-3.7719766811661337E-4</v>
      </c>
      <c r="BN8" s="300"/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1:76" x14ac:dyDescent="0.2">
      <c r="A9" s="3"/>
      <c r="B9" s="649"/>
      <c r="C9" s="18"/>
      <c r="D9" s="23" t="s">
        <v>51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13">
        <f>+entero!BG25</f>
        <v>-36047.048399455569</v>
      </c>
      <c r="BH9" s="9">
        <f>+entero!BH25</f>
        <v>-35892.075640909636</v>
      </c>
      <c r="BI9" s="9">
        <f>+entero!BI25</f>
        <v>-35472.840049554499</v>
      </c>
      <c r="BJ9" s="9">
        <f>+entero!BJ25</f>
        <v>-35337.216491562409</v>
      </c>
      <c r="BK9" s="455">
        <f>+entero!BK25</f>
        <v>-34374.450266142085</v>
      </c>
      <c r="BL9" s="13">
        <f>+entero!BL25</f>
        <v>2611.4312354204158</v>
      </c>
      <c r="BM9" s="109">
        <f>+entero!BM25</f>
        <v>-7.0606164552549422E-2</v>
      </c>
      <c r="BN9" s="300"/>
      <c r="BO9" s="29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1:76" x14ac:dyDescent="0.2">
      <c r="A10" s="3"/>
      <c r="B10" s="649"/>
      <c r="C10" s="18"/>
      <c r="D10" s="23" t="s">
        <v>52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13">
        <f>+entero!BG26</f>
        <v>-21100.976881861607</v>
      </c>
      <c r="BH10" s="9">
        <f>+entero!BH26</f>
        <v>-21418.211408729519</v>
      </c>
      <c r="BI10" s="9">
        <f>+entero!BI26</f>
        <v>-21608.308425514628</v>
      </c>
      <c r="BJ10" s="9">
        <f>+entero!BJ26</f>
        <v>-21683.230848705538</v>
      </c>
      <c r="BK10" s="455">
        <f>+entero!BK26</f>
        <v>-22368.947867990846</v>
      </c>
      <c r="BL10" s="13">
        <f>+entero!BL26</f>
        <v>-2120.0341366411703</v>
      </c>
      <c r="BM10" s="109">
        <f>+entero!BM26</f>
        <v>0.10469866012411821</v>
      </c>
      <c r="BN10" s="300"/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1:76" ht="13.5" x14ac:dyDescent="0.2">
      <c r="A11" s="3"/>
      <c r="B11" s="649"/>
      <c r="C11" s="18"/>
      <c r="D11" s="108" t="s">
        <v>91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459"/>
      <c r="BH11" s="135"/>
      <c r="BI11" s="135"/>
      <c r="BJ11" s="135"/>
      <c r="BK11" s="460"/>
      <c r="BL11" s="13"/>
      <c r="BM11" s="109"/>
      <c r="BN11" s="300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1:76" x14ac:dyDescent="0.2">
      <c r="A12" s="3"/>
      <c r="B12" s="649"/>
      <c r="C12" s="18"/>
      <c r="D12" s="23" t="s">
        <v>88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48411.873274244666</v>
      </c>
      <c r="BG12" s="14">
        <f>+entero!BG28</f>
        <v>48909.182182654666</v>
      </c>
      <c r="BH12" s="10">
        <f>+entero!BH28</f>
        <v>49383.464418874675</v>
      </c>
      <c r="BI12" s="10">
        <f>+entero!BI28</f>
        <v>49462.346185994676</v>
      </c>
      <c r="BJ12" s="10">
        <f>+entero!BJ28</f>
        <v>49718.810383994671</v>
      </c>
      <c r="BK12" s="461">
        <f>+entero!BK28</f>
        <v>50238.05747737467</v>
      </c>
      <c r="BL12" s="13">
        <f>+entero!BL28</f>
        <v>1826.1842031300039</v>
      </c>
      <c r="BM12" s="109">
        <f>+entero!BM28</f>
        <v>3.772182482559594E-2</v>
      </c>
      <c r="BN12" s="300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1:76" x14ac:dyDescent="0.2">
      <c r="A13" s="3"/>
      <c r="B13" s="649"/>
      <c r="C13" s="18"/>
      <c r="D13" s="23" t="s">
        <v>89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79768.614803035365</v>
      </c>
      <c r="BG13" s="14">
        <f>+entero!BG29</f>
        <v>80435.772325595375</v>
      </c>
      <c r="BH13" s="10">
        <f>+entero!BH29</f>
        <v>81091.954463795366</v>
      </c>
      <c r="BI13" s="10">
        <f>+entero!BI29</f>
        <v>81125.715955985375</v>
      </c>
      <c r="BJ13" s="10">
        <f>+entero!BJ29</f>
        <v>81792.495635005369</v>
      </c>
      <c r="BK13" s="461">
        <f>+entero!BK29</f>
        <v>83145.717533775372</v>
      </c>
      <c r="BL13" s="13">
        <f>+entero!BL29</f>
        <v>3377.1027307400072</v>
      </c>
      <c r="BM13" s="109">
        <f>+entero!BM29</f>
        <v>4.2336233856871575E-2</v>
      </c>
      <c r="BN13" s="300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1:76" x14ac:dyDescent="0.2">
      <c r="A14" s="3"/>
      <c r="B14" s="649"/>
      <c r="C14" s="18"/>
      <c r="D14" s="23" t="s">
        <v>90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119817.06010967496</v>
      </c>
      <c r="BG14" s="14">
        <f>+entero!BG30</f>
        <v>120485.94967953498</v>
      </c>
      <c r="BH14" s="10">
        <f>+entero!BH30</f>
        <v>121114.63669810498</v>
      </c>
      <c r="BI14" s="10">
        <f>+entero!BI30</f>
        <v>121136.04722869498</v>
      </c>
      <c r="BJ14" s="10">
        <f>+entero!BJ30</f>
        <v>121883.74630730496</v>
      </c>
      <c r="BK14" s="461">
        <f>+entero!BK30</f>
        <v>123179.99708202499</v>
      </c>
      <c r="BL14" s="13">
        <f>+entero!BL30</f>
        <v>3362.9369723500276</v>
      </c>
      <c r="BM14" s="109">
        <f>+entero!BM30</f>
        <v>2.8067263286811972E-2</v>
      </c>
      <c r="BN14" s="300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1:76" x14ac:dyDescent="0.2">
      <c r="A15" s="3"/>
      <c r="B15" s="649"/>
      <c r="C15" s="18"/>
      <c r="D15" s="108" t="s">
        <v>64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462"/>
      <c r="BH15" s="150"/>
      <c r="BI15" s="150"/>
      <c r="BJ15" s="150"/>
      <c r="BK15" s="463"/>
      <c r="BL15" s="13"/>
      <c r="BM15" s="109"/>
      <c r="BN15" s="300"/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1:76" x14ac:dyDescent="0.2">
      <c r="A16" s="3"/>
      <c r="B16" s="649"/>
      <c r="C16" s="18"/>
      <c r="D16" s="23" t="s">
        <v>92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0.84793771319837485</v>
      </c>
      <c r="BG16" s="464">
        <f>+entero!BG32</f>
        <v>0.84942141575853292</v>
      </c>
      <c r="BH16" s="102">
        <f>+entero!BH32</f>
        <v>0.85198298976897302</v>
      </c>
      <c r="BI16" s="102">
        <f>+entero!BI32</f>
        <v>0.85041337044426046</v>
      </c>
      <c r="BJ16" s="102">
        <f>+entero!BJ32</f>
        <v>0.84847507580416004</v>
      </c>
      <c r="BK16" s="465">
        <f>+entero!BK32</f>
        <v>0.84923004845055261</v>
      </c>
      <c r="BL16" s="116"/>
      <c r="BM16" s="109"/>
      <c r="BN16" s="300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x14ac:dyDescent="0.2">
      <c r="A17" s="3"/>
      <c r="B17" s="649"/>
      <c r="C17" s="18"/>
      <c r="D17" s="23" t="s">
        <v>93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0.78644529764312521</v>
      </c>
      <c r="BG17" s="464">
        <f>+entero!BG33</f>
        <v>0.78789324098994862</v>
      </c>
      <c r="BH17" s="102">
        <f>+entero!BH33</f>
        <v>0.79015592603518092</v>
      </c>
      <c r="BI17" s="102">
        <f>+entero!BI33</f>
        <v>0.78847705323140049</v>
      </c>
      <c r="BJ17" s="102">
        <f>+entero!BJ33</f>
        <v>0.78886039957470866</v>
      </c>
      <c r="BK17" s="465">
        <f>+entero!BK33</f>
        <v>0.79156540533019681</v>
      </c>
      <c r="BL17" s="116"/>
      <c r="BM17" s="109"/>
      <c r="BN17" s="300"/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x14ac:dyDescent="0.2">
      <c r="A18" s="3"/>
      <c r="B18" s="649"/>
      <c r="C18" s="18"/>
      <c r="D18" s="23" t="s">
        <v>94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0.79398641123970615</v>
      </c>
      <c r="BG18" s="464">
        <f>+entero!BG34</f>
        <v>0.79525775759319062</v>
      </c>
      <c r="BH18" s="102">
        <f>+entero!BH34</f>
        <v>0.79681440592062602</v>
      </c>
      <c r="BI18" s="102">
        <f>+entero!BI34</f>
        <v>0.79582059277568151</v>
      </c>
      <c r="BJ18" s="102">
        <f>+entero!BJ34</f>
        <v>0.7958510059584486</v>
      </c>
      <c r="BK18" s="465">
        <f>+entero!BK34</f>
        <v>0.79798717202979075</v>
      </c>
      <c r="BL18" s="116"/>
      <c r="BM18" s="109"/>
      <c r="BN18" s="300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ht="13.5" thickBot="1" x14ac:dyDescent="0.25">
      <c r="A19" s="3"/>
      <c r="B19" s="649"/>
      <c r="C19" s="28"/>
      <c r="D19" s="117" t="s">
        <v>108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0.72447187974419025</v>
      </c>
      <c r="BG19" s="466">
        <f>+entero!BG35</f>
        <v>0.72593530035260412</v>
      </c>
      <c r="BH19" s="151">
        <f>+entero!BH35</f>
        <v>0.72765423107043781</v>
      </c>
      <c r="BI19" s="151">
        <f>+entero!BI35</f>
        <v>0.72577936923117681</v>
      </c>
      <c r="BJ19" s="151">
        <f>+entero!BJ35</f>
        <v>0.72598495342806624</v>
      </c>
      <c r="BK19" s="467">
        <f>+entero!BK35</f>
        <v>0.72742588229590688</v>
      </c>
      <c r="BL19" s="119"/>
      <c r="BM19" s="121"/>
      <c r="BN19" s="300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4"/>
      <c r="BH20" s="4"/>
      <c r="BI20" s="4"/>
      <c r="BJ20" s="4"/>
      <c r="BK20" s="4"/>
      <c r="BL20" s="4"/>
      <c r="BM20" s="4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ht="14.25" customHeight="1" x14ac:dyDescent="0.25">
      <c r="C21" s="7" t="s">
        <v>4</v>
      </c>
      <c r="D21" s="1" t="s">
        <v>121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3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ht="14.25" customHeight="1" x14ac:dyDescent="0.25">
      <c r="C22" s="54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50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ht="14.25" customHeight="1" x14ac:dyDescent="0.25">
      <c r="C23" s="54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4"/>
      <c r="BM23" s="4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ht="14.25" x14ac:dyDescent="0.25">
      <c r="B24" s="6">
        <v>3</v>
      </c>
      <c r="C24" s="6">
        <v>1</v>
      </c>
      <c r="D24" s="1" t="s">
        <v>86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1" t="s">
        <v>7</v>
      </c>
      <c r="BH24" s="4"/>
      <c r="BI24" s="4"/>
      <c r="BJ24" s="4"/>
      <c r="BK24" s="4"/>
      <c r="BL24" s="4"/>
      <c r="BM24" s="4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ht="13.5" x14ac:dyDescent="0.25">
      <c r="C25" s="2"/>
      <c r="D25" s="1" t="s">
        <v>87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1" t="s">
        <v>8</v>
      </c>
      <c r="BH25" s="4"/>
      <c r="BI25" s="4"/>
      <c r="BJ25" s="4"/>
      <c r="BK25" s="4"/>
      <c r="BL25" s="4"/>
      <c r="BM25" s="4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1" t="s">
        <v>10</v>
      </c>
      <c r="BH26" s="4"/>
      <c r="BI26" s="4"/>
      <c r="BJ26" s="4"/>
      <c r="BK26" s="4"/>
      <c r="BL26" s="4"/>
      <c r="BM26" s="4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1" t="s">
        <v>9</v>
      </c>
      <c r="BH27" s="4"/>
      <c r="BI27" s="4"/>
      <c r="BJ27" s="4"/>
      <c r="BK27" s="4"/>
      <c r="BL27" s="4"/>
      <c r="BM27" s="4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1" t="s">
        <v>24</v>
      </c>
      <c r="BH28" s="4"/>
      <c r="BI28" s="4"/>
      <c r="BJ28" s="4"/>
      <c r="BK28" s="4"/>
      <c r="BL28" s="4"/>
      <c r="BM28" s="4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1" t="s">
        <v>11</v>
      </c>
      <c r="BH29" s="4"/>
      <c r="BI29" s="4"/>
      <c r="BJ29" s="4"/>
      <c r="BK29" s="4"/>
      <c r="BL29" s="4"/>
      <c r="BM29" s="4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4"/>
      <c r="BH30" s="4"/>
      <c r="BI30" s="4"/>
      <c r="BJ30" s="4"/>
      <c r="BK30" s="4"/>
      <c r="BL30" s="4"/>
      <c r="BM30" s="4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4"/>
      <c r="BH31" s="4"/>
      <c r="BI31" s="4"/>
      <c r="BJ31" s="4"/>
      <c r="BK31" s="4"/>
      <c r="BL31" s="5"/>
      <c r="BM31" s="5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5"/>
      <c r="BH32" s="5"/>
      <c r="BI32" s="5"/>
      <c r="BJ32" s="5"/>
      <c r="BK32" s="5"/>
      <c r="BL32" s="5"/>
      <c r="BM32" s="5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</row>
    <row r="79" spans="1:76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</row>
    <row r="80" spans="1:76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</row>
    <row r="81" spans="1:76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</row>
    <row r="82" spans="1:76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</row>
    <row r="83" spans="1:76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</row>
    <row r="84" spans="1:76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3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</row>
    <row r="85" spans="1:76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3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</row>
    <row r="86" spans="1:76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3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</row>
    <row r="87" spans="1:76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3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</row>
    <row r="88" spans="1:76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3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</row>
    <row r="89" spans="1:76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3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</row>
    <row r="90" spans="1:76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3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</row>
    <row r="91" spans="1:76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3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</row>
    <row r="92" spans="1:76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3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</row>
    <row r="93" spans="1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1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1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1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</row>
    <row r="101" spans="3:6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</row>
    <row r="102" spans="3:6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</row>
    <row r="103" spans="3:65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</row>
    <row r="104" spans="3:65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</row>
    <row r="105" spans="3:65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</row>
    <row r="106" spans="3:65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</row>
    <row r="107" spans="3:65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</row>
    <row r="108" spans="3:65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</row>
    <row r="109" spans="3:65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</row>
    <row r="110" spans="3:65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</row>
    <row r="111" spans="3:65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</row>
    <row r="112" spans="3:65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</row>
    <row r="113" spans="3:6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</row>
    <row r="114" spans="3:6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</row>
    <row r="115" spans="3:6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</row>
    <row r="116" spans="3:6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</row>
    <row r="117" spans="3:6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</row>
    <row r="118" spans="3:6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</row>
    <row r="119" spans="3:6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</row>
    <row r="120" spans="3:6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</row>
    <row r="121" spans="3:6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</row>
    <row r="122" spans="3:6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</row>
    <row r="123" spans="3:6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</row>
    <row r="124" spans="3:65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</row>
    <row r="125" spans="3:65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</row>
    <row r="126" spans="3:65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</row>
    <row r="127" spans="3:65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</row>
    <row r="128" spans="3:65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</row>
    <row r="129" spans="3:65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</row>
    <row r="130" spans="3:65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</row>
    <row r="131" spans="3:65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</row>
    <row r="132" spans="3:65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</row>
    <row r="133" spans="3:65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</row>
    <row r="134" spans="3:65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</row>
    <row r="135" spans="3:65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</row>
    <row r="136" spans="3:65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</row>
    <row r="137" spans="3:65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</row>
    <row r="138" spans="3:65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</row>
    <row r="139" spans="3:65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</row>
    <row r="140" spans="3:65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</row>
    <row r="141" spans="3:65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</row>
    <row r="142" spans="3:65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</row>
    <row r="143" spans="3:65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</row>
    <row r="144" spans="3:65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</row>
    <row r="145" spans="3:65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</row>
    <row r="146" spans="3:65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</row>
    <row r="147" spans="3:65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</row>
    <row r="148" spans="3:65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</row>
    <row r="149" spans="3:65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</row>
    <row r="150" spans="3:65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</row>
    <row r="151" spans="3:65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</row>
    <row r="152" spans="3:65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</row>
    <row r="153" spans="3:65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</row>
    <row r="154" spans="3:65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</row>
    <row r="155" spans="3:65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</row>
    <row r="156" spans="3:65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</row>
    <row r="157" spans="3:65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</row>
    <row r="158" spans="3:65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</row>
    <row r="159" spans="3:65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</row>
    <row r="160" spans="3:65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</row>
    <row r="161" spans="3:65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</row>
    <row r="162" spans="3:65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</row>
    <row r="163" spans="3:65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</row>
    <row r="164" spans="3:65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</row>
    <row r="165" spans="3:65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</row>
    <row r="166" spans="3:65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</row>
    <row r="167" spans="3:65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</row>
    <row r="168" spans="3:65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</row>
    <row r="169" spans="3:65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  <row r="173" spans="3:6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</row>
    <row r="174" spans="3:6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</row>
    <row r="175" spans="3:6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</row>
    <row r="176" spans="3:6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</row>
    <row r="177" spans="3:6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</row>
    <row r="178" spans="3:6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</row>
    <row r="179" spans="3:6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</row>
  </sheetData>
  <mergeCells count="58"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Y3:Y4"/>
    <mergeCell ref="BL3:BM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BG3:BK3"/>
    <mergeCell ref="AV3:AV4"/>
    <mergeCell ref="AW3:AW4"/>
    <mergeCell ref="AX3:AX4"/>
    <mergeCell ref="AY3:AY4"/>
    <mergeCell ref="BC3:BC4"/>
    <mergeCell ref="BA3:BA4"/>
    <mergeCell ref="BD3:BD4"/>
    <mergeCell ref="BE3:BE4"/>
    <mergeCell ref="BF3:BF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G6:BM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X169"/>
  <sheetViews>
    <sheetView zoomScale="75" workbookViewId="0">
      <pane xSplit="4" ySplit="4" topLeftCell="BB5" activePane="bottomRight" state="frozenSplit"/>
      <selection pane="topRight" activeCell="D1" sqref="D1"/>
      <selection pane="bottomLeft" activeCell="A4" sqref="A4"/>
      <selection pane="bottomRight" activeCell="BD42" sqref="BD42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8" width="8.85546875" customWidth="1"/>
    <col min="59" max="63" width="9.42578125" customWidth="1"/>
    <col min="64" max="64" width="8.28515625" customWidth="1"/>
    <col min="65" max="65" width="10.140625" customWidth="1"/>
    <col min="67" max="76" width="11.42578125" style="296"/>
  </cols>
  <sheetData>
    <row r="1" spans="1:76" x14ac:dyDescent="0.2">
      <c r="D1" s="538" t="s">
        <v>6</v>
      </c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8"/>
      <c r="T1" s="538"/>
      <c r="U1" s="538"/>
      <c r="V1" s="538"/>
      <c r="W1" s="538"/>
      <c r="X1" s="538"/>
      <c r="Y1" s="538"/>
      <c r="Z1" s="538"/>
      <c r="AA1" s="538"/>
      <c r="AB1" s="538"/>
      <c r="AC1" s="538"/>
      <c r="AD1" s="538"/>
      <c r="AE1" s="538"/>
      <c r="AF1" s="538"/>
      <c r="AG1" s="538"/>
      <c r="AH1" s="538"/>
      <c r="AI1" s="538"/>
      <c r="AJ1" s="538"/>
      <c r="AK1" s="538"/>
      <c r="AL1" s="538"/>
      <c r="AM1" s="538"/>
      <c r="AN1" s="538"/>
      <c r="AO1" s="538"/>
      <c r="AP1" s="538"/>
      <c r="AQ1" s="538"/>
      <c r="AR1" s="538"/>
      <c r="AS1" s="538"/>
      <c r="AT1" s="538"/>
      <c r="AU1" s="538"/>
      <c r="AV1" s="538"/>
      <c r="AW1" s="538"/>
      <c r="AX1" s="538"/>
      <c r="AY1" s="538"/>
      <c r="AZ1" s="538"/>
      <c r="BA1" s="538"/>
      <c r="BB1" s="538"/>
      <c r="BC1" s="538"/>
      <c r="BD1" s="538"/>
      <c r="BE1" s="538"/>
      <c r="BF1" s="538"/>
      <c r="BG1" s="412"/>
      <c r="BH1" s="412"/>
      <c r="BI1" s="412"/>
      <c r="BJ1" s="412"/>
      <c r="BK1" s="412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500"/>
      <c r="AX2" s="535"/>
      <c r="AY2" s="537"/>
      <c r="AZ2" s="537"/>
      <c r="BA2" s="537"/>
      <c r="BB2" s="537"/>
      <c r="BC2" s="537"/>
      <c r="BD2" s="537"/>
      <c r="BE2" s="537"/>
      <c r="BF2" s="537"/>
      <c r="BG2" s="412"/>
      <c r="BH2" s="412"/>
      <c r="BI2" s="412"/>
      <c r="BJ2" s="412"/>
      <c r="BK2" s="412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ht="18.75" customHeight="1" x14ac:dyDescent="0.25">
      <c r="C3" s="16"/>
      <c r="D3" s="663" t="s">
        <v>31</v>
      </c>
      <c r="E3" s="654" t="str">
        <f>+entero!E3</f>
        <v>2008                          A  fines de Dic*</v>
      </c>
      <c r="F3" s="654" t="str">
        <f>+entero!F3</f>
        <v>2009                          A  fines de Ene*</v>
      </c>
      <c r="G3" s="654" t="str">
        <f>+entero!G3</f>
        <v>2009                          A  fines de Feb*</v>
      </c>
      <c r="H3" s="654" t="str">
        <f>+entero!H3</f>
        <v>2009                          A  fines de Mar*</v>
      </c>
      <c r="I3" s="654" t="str">
        <f>+entero!I3</f>
        <v>2009                          A  fines de Abr*</v>
      </c>
      <c r="J3" s="654" t="str">
        <f>+entero!J3</f>
        <v>2009                          A  fines de May*</v>
      </c>
      <c r="K3" s="654" t="str">
        <f>+entero!K3</f>
        <v>2009                          A  fines de Jun*</v>
      </c>
      <c r="L3" s="654" t="str">
        <f>+entero!L3</f>
        <v>2009                          A  fines de Jul*</v>
      </c>
      <c r="M3" s="654" t="str">
        <f>+entero!M3</f>
        <v>2009                          A  fines de Ago*</v>
      </c>
      <c r="N3" s="654" t="str">
        <f>+entero!N3</f>
        <v>2009                          A  fines de Sep*</v>
      </c>
      <c r="O3" s="654" t="str">
        <f>+entero!O3</f>
        <v>2009                          A  fines de Oct*</v>
      </c>
      <c r="P3" s="654" t="str">
        <f>+entero!P3</f>
        <v>2009                          A  fines de Nov*</v>
      </c>
      <c r="Q3" s="654" t="str">
        <f>+entero!Q3</f>
        <v>2009                          A  fines de Dic*</v>
      </c>
      <c r="R3" s="654" t="str">
        <f>+entero!R3</f>
        <v>2010                          A  fines de Ene*</v>
      </c>
      <c r="S3" s="654" t="str">
        <f>+entero!S3</f>
        <v>2010                          A  fines de Feb*</v>
      </c>
      <c r="T3" s="654" t="str">
        <f>+entero!T3</f>
        <v>2010                          A  fines de Mar*</v>
      </c>
      <c r="U3" s="654" t="str">
        <f>+entero!U3</f>
        <v>2010                          A  fines de Abr*</v>
      </c>
      <c r="V3" s="654" t="str">
        <f>+entero!V3</f>
        <v>2010                          A  fines de May*</v>
      </c>
      <c r="W3" s="654" t="str">
        <f>+entero!W3</f>
        <v>2010                          A  fines de Jun*</v>
      </c>
      <c r="X3" s="654" t="str">
        <f>+entero!X3</f>
        <v>2010                          A  fines de Jul*</v>
      </c>
      <c r="Y3" s="654" t="str">
        <f>+entero!Y3</f>
        <v>2010                          A  fines de Ago*</v>
      </c>
      <c r="Z3" s="654" t="str">
        <f>+entero!Z3</f>
        <v>2010                          A  fines de Sep*</v>
      </c>
      <c r="AA3" s="654" t="str">
        <f>+entero!AA3</f>
        <v>2010                          A  fines de Oct*</v>
      </c>
      <c r="AB3" s="654" t="str">
        <f>+entero!AB3</f>
        <v>2010                          A  fines de Nov*</v>
      </c>
      <c r="AC3" s="654" t="str">
        <f>+entero!AC3</f>
        <v>2010                          A  fines de Dic*</v>
      </c>
      <c r="AD3" s="654" t="str">
        <f>+entero!AD3</f>
        <v>2011                          A  fines de Ene*</v>
      </c>
      <c r="AE3" s="654" t="str">
        <f>+entero!AE3</f>
        <v>2011                          A  fines de Feb*</v>
      </c>
      <c r="AF3" s="654" t="str">
        <f>+entero!AF3</f>
        <v>2011                          A  fines de Mar*</v>
      </c>
      <c r="AG3" s="654" t="str">
        <f>+entero!AG3</f>
        <v>2011                          A  fines de Abr*</v>
      </c>
      <c r="AH3" s="654" t="str">
        <f>+entero!AH3</f>
        <v>2011                          A  fines de May*</v>
      </c>
      <c r="AI3" s="654" t="str">
        <f>+entero!AI3</f>
        <v>2011                          A  fines de Jun*</v>
      </c>
      <c r="AJ3" s="654" t="str">
        <f>+entero!AJ3</f>
        <v>2011                          A  fines de Jul*</v>
      </c>
      <c r="AK3" s="654" t="str">
        <f>+entero!AK3</f>
        <v>2011                          A  fines de Ago*</v>
      </c>
      <c r="AL3" s="654" t="str">
        <f>+entero!AL3</f>
        <v>2011                          A  fines de Sep*</v>
      </c>
      <c r="AM3" s="654" t="str">
        <f>+entero!AM3</f>
        <v>2011                          A  fines de Oct*</v>
      </c>
      <c r="AN3" s="654" t="str">
        <f>+entero!AN3</f>
        <v>2011                          A  fines de Nov*</v>
      </c>
      <c r="AO3" s="654" t="str">
        <f>+entero!AO3</f>
        <v>2011                          A  fines de Dic*</v>
      </c>
      <c r="AP3" s="654" t="str">
        <f>+entero!AP3</f>
        <v>2012                          A  fines de Ene*</v>
      </c>
      <c r="AQ3" s="654" t="str">
        <f>+entero!AQ3</f>
        <v>2012                          A  fines de Feb*</v>
      </c>
      <c r="AR3" s="654" t="str">
        <f>+entero!AR3</f>
        <v>2012                          A  fines de Mar*</v>
      </c>
      <c r="AS3" s="654" t="str">
        <f>+entero!AS3</f>
        <v>2012                          A  fines de Abr*</v>
      </c>
      <c r="AT3" s="654" t="str">
        <f>+entero!AT3</f>
        <v>2012                          A  fines de May*</v>
      </c>
      <c r="AU3" s="654" t="str">
        <f>+entero!AU3</f>
        <v>2012                          A  fines de Jun*</v>
      </c>
      <c r="AV3" s="654" t="str">
        <f>+entero!AV3</f>
        <v>2012                          A  fines de Jul*</v>
      </c>
      <c r="AW3" s="654" t="str">
        <f>+entero!AW3</f>
        <v>2012                          A  fines de Ago*</v>
      </c>
      <c r="AX3" s="654" t="str">
        <f>+entero!AX3</f>
        <v>2012                          A  fines de Sep*</v>
      </c>
      <c r="AY3" s="654" t="str">
        <f>+entero!AY3</f>
        <v>2012                          A  fines de Oct*</v>
      </c>
      <c r="AZ3" s="654" t="str">
        <f>+entero!AZ3</f>
        <v>2012                          A  fines de Nov*</v>
      </c>
      <c r="BA3" s="654" t="str">
        <f>+entero!BA3</f>
        <v>2012                          A  fines de Dic*</v>
      </c>
      <c r="BB3" s="654" t="str">
        <f>+entero!BB3</f>
        <v>2013                          A  fines de Ene*</v>
      </c>
      <c r="BC3" s="654" t="str">
        <f>+entero!BC3</f>
        <v>2013                          A  fines de Feb*</v>
      </c>
      <c r="BD3" s="654" t="str">
        <f>+entero!BD3</f>
        <v>2013                          A  fines de Mar*</v>
      </c>
      <c r="BE3" s="654" t="str">
        <f>+entero!BE3</f>
        <v>2013                          A  fines de Abr*</v>
      </c>
      <c r="BF3" s="654" t="str">
        <f>+entero!BF3</f>
        <v>2013                          A  fines de May*</v>
      </c>
      <c r="BG3" s="659" t="str">
        <f>+entero!BG3</f>
        <v xml:space="preserve">   Semana 1*</v>
      </c>
      <c r="BH3" s="660"/>
      <c r="BI3" s="660"/>
      <c r="BJ3" s="660"/>
      <c r="BK3" s="661"/>
      <c r="BL3" s="657" t="s">
        <v>42</v>
      </c>
      <c r="BM3" s="658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1:76" ht="18.75" customHeight="1" thickBot="1" x14ac:dyDescent="0.25">
      <c r="C4" s="21"/>
      <c r="D4" s="664"/>
      <c r="E4" s="656"/>
      <c r="F4" s="656"/>
      <c r="G4" s="656"/>
      <c r="H4" s="656"/>
      <c r="I4" s="656"/>
      <c r="J4" s="656"/>
      <c r="K4" s="656"/>
      <c r="L4" s="656"/>
      <c r="M4" s="656"/>
      <c r="N4" s="656"/>
      <c r="O4" s="656"/>
      <c r="P4" s="656"/>
      <c r="Q4" s="656"/>
      <c r="R4" s="656"/>
      <c r="S4" s="656"/>
      <c r="T4" s="656"/>
      <c r="U4" s="656"/>
      <c r="V4" s="656"/>
      <c r="W4" s="656"/>
      <c r="X4" s="656"/>
      <c r="Y4" s="656"/>
      <c r="Z4" s="656"/>
      <c r="AA4" s="656"/>
      <c r="AB4" s="656"/>
      <c r="AC4" s="656"/>
      <c r="AD4" s="656"/>
      <c r="AE4" s="656"/>
      <c r="AF4" s="656"/>
      <c r="AG4" s="656"/>
      <c r="AH4" s="656"/>
      <c r="AI4" s="656"/>
      <c r="AJ4" s="656"/>
      <c r="AK4" s="656"/>
      <c r="AL4" s="656"/>
      <c r="AM4" s="656"/>
      <c r="AN4" s="656"/>
      <c r="AO4" s="656"/>
      <c r="AP4" s="656"/>
      <c r="AQ4" s="656"/>
      <c r="AR4" s="656"/>
      <c r="AS4" s="656"/>
      <c r="AT4" s="656"/>
      <c r="AU4" s="656"/>
      <c r="AV4" s="656"/>
      <c r="AW4" s="656"/>
      <c r="AX4" s="656"/>
      <c r="AY4" s="656"/>
      <c r="AZ4" s="656"/>
      <c r="BA4" s="656"/>
      <c r="BB4" s="656"/>
      <c r="BC4" s="656"/>
      <c r="BD4" s="656"/>
      <c r="BE4" s="656"/>
      <c r="BF4" s="656"/>
      <c r="BG4" s="95">
        <f>+entero!BG4</f>
        <v>41428</v>
      </c>
      <c r="BH4" s="89">
        <f>+entero!BH4</f>
        <v>41429</v>
      </c>
      <c r="BI4" s="89">
        <f>+entero!BI4</f>
        <v>41430</v>
      </c>
      <c r="BJ4" s="89">
        <f>+entero!BJ4</f>
        <v>41431</v>
      </c>
      <c r="BK4" s="438">
        <f>+entero!BK4</f>
        <v>41432</v>
      </c>
      <c r="BL4" s="99" t="s">
        <v>25</v>
      </c>
      <c r="BM4" s="136" t="s">
        <v>103</v>
      </c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1:76" x14ac:dyDescent="0.2">
      <c r="A5" s="3"/>
      <c r="B5" s="12"/>
      <c r="C5" s="19" t="s">
        <v>36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442"/>
      <c r="BH5" s="37"/>
      <c r="BI5" s="37"/>
      <c r="BJ5" s="37"/>
      <c r="BK5" s="443"/>
      <c r="BL5" s="100"/>
      <c r="BM5" s="58"/>
      <c r="BN5" s="3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2679.2309365247811</v>
      </c>
      <c r="BE6" s="64">
        <f>+entero!BE37</f>
        <v>2740.1935937390672</v>
      </c>
      <c r="BF6" s="64">
        <f>+entero!BF37</f>
        <v>2709.3088654475218</v>
      </c>
      <c r="BG6" s="35">
        <f>+entero!BG37</f>
        <v>2709.3088654475218</v>
      </c>
      <c r="BH6" s="36">
        <f>+entero!BH37</f>
        <v>2709.3088654475218</v>
      </c>
      <c r="BI6" s="36">
        <f>+entero!BI37</f>
        <v>2709.3088654475218</v>
      </c>
      <c r="BJ6" s="36">
        <f>+entero!BJ37</f>
        <v>2709.3088654475218</v>
      </c>
      <c r="BK6" s="454">
        <f>+entero!BK37</f>
        <v>2694.0815786763851</v>
      </c>
      <c r="BL6" s="35">
        <f>+entero!BL37</f>
        <v>-15.227286771136733</v>
      </c>
      <c r="BM6" s="140">
        <f>+entero!BM37</f>
        <v>-5.6203583745412233E-3</v>
      </c>
      <c r="BN6" s="3"/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1:76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1063.7667951253645</v>
      </c>
      <c r="BE7" s="62">
        <f>+entero!BE38</f>
        <v>1055.4794536530615</v>
      </c>
      <c r="BF7" s="62">
        <f>+entero!BF38</f>
        <v>1045.0107603469389</v>
      </c>
      <c r="BG7" s="13">
        <f>+entero!BG38</f>
        <v>1045.0107603469389</v>
      </c>
      <c r="BH7" s="9">
        <f>+entero!BH38</f>
        <v>1045.0107603469389</v>
      </c>
      <c r="BI7" s="9">
        <f>+entero!BI38</f>
        <v>1045.0107603469389</v>
      </c>
      <c r="BJ7" s="9">
        <f>+entero!BJ38</f>
        <v>1045.0107603469389</v>
      </c>
      <c r="BK7" s="455">
        <f>+entero!BK38</f>
        <v>1045.1066514183676</v>
      </c>
      <c r="BL7" s="13">
        <f>+entero!BL38</f>
        <v>9.5891071428695795E-2</v>
      </c>
      <c r="BM7" s="109">
        <f>+entero!BM38</f>
        <v>9.1760845980948247E-5</v>
      </c>
      <c r="BN7" s="3"/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1:76" ht="13.5" x14ac:dyDescent="0.2">
      <c r="A8" s="3"/>
      <c r="B8" s="51"/>
      <c r="C8" s="18"/>
      <c r="D8" s="22" t="s">
        <v>194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7297.4402145600016</v>
      </c>
      <c r="BE8" s="62">
        <f>+entero!BE39</f>
        <v>7240.5890520600014</v>
      </c>
      <c r="BF8" s="62">
        <f>+entero!BF39</f>
        <v>7168.7738159800019</v>
      </c>
      <c r="BG8" s="13">
        <f>+entero!BG39</f>
        <v>7168.7738159800019</v>
      </c>
      <c r="BH8" s="9">
        <f>+entero!BH39</f>
        <v>7168.7738159800019</v>
      </c>
      <c r="BI8" s="9">
        <f>+entero!BI39</f>
        <v>7168.7738159800019</v>
      </c>
      <c r="BJ8" s="9">
        <f>+entero!BJ39</f>
        <v>7168.7738159800019</v>
      </c>
      <c r="BK8" s="455">
        <f>+entero!BK39</f>
        <v>7169.4316287300016</v>
      </c>
      <c r="BL8" s="13">
        <f>+entero!BL39</f>
        <v>0.65781274999972084</v>
      </c>
      <c r="BM8" s="109">
        <f>+entero!BM39</f>
        <v>9.1760845980948247E-5</v>
      </c>
      <c r="BN8" s="3"/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1:76" ht="13.5" x14ac:dyDescent="0.2">
      <c r="A9" s="3"/>
      <c r="B9" s="51"/>
      <c r="C9" s="18"/>
      <c r="D9" s="22" t="s">
        <v>195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13">
        <f>+entero!BG40</f>
        <v>1.0047518372857667E-14</v>
      </c>
      <c r="BH9" s="9">
        <f>+entero!BH40</f>
        <v>1.0047518372857667E-14</v>
      </c>
      <c r="BI9" s="9">
        <f>+entero!BI40</f>
        <v>1.0047518372857667E-14</v>
      </c>
      <c r="BJ9" s="9">
        <f>+entero!BJ40</f>
        <v>1.0047518372857667E-14</v>
      </c>
      <c r="BK9" s="455">
        <f>+entero!BK40</f>
        <v>1.0047518372857667E-14</v>
      </c>
      <c r="BL9" s="13" t="str">
        <f>+entero!BL40</f>
        <v xml:space="preserve"> </v>
      </c>
      <c r="BM9" s="109" t="str">
        <f>+entero!BM40</f>
        <v xml:space="preserve"> </v>
      </c>
      <c r="BN9" s="3"/>
      <c r="BO9" s="29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1:76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1664.2981051005829</v>
      </c>
      <c r="BG10" s="13">
        <f>+entero!BG41</f>
        <v>1664.2981051005829</v>
      </c>
      <c r="BH10" s="9">
        <f>+entero!BH41</f>
        <v>1664.2981051005829</v>
      </c>
      <c r="BI10" s="9">
        <f>+entero!BI41</f>
        <v>1664.2981051005829</v>
      </c>
      <c r="BJ10" s="9">
        <f>+entero!BJ41</f>
        <v>1664.2981051005829</v>
      </c>
      <c r="BK10" s="455">
        <f>+entero!BK41</f>
        <v>1648.9749272580173</v>
      </c>
      <c r="BL10" s="13">
        <f>+entero!BL41</f>
        <v>-15.323177842565656</v>
      </c>
      <c r="BM10" s="109">
        <f>+entero!BM41</f>
        <v>-9.2069911006956717E-3</v>
      </c>
      <c r="BN10" s="3"/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1:76" x14ac:dyDescent="0.2">
      <c r="A11" s="3"/>
      <c r="B11" s="51"/>
      <c r="C11" s="18"/>
      <c r="D11" s="22" t="s">
        <v>21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11417.085000989999</v>
      </c>
      <c r="BG11" s="13">
        <f>+entero!BG42</f>
        <v>11417.085000989999</v>
      </c>
      <c r="BH11" s="9">
        <f>+entero!BH42</f>
        <v>11417.085000989999</v>
      </c>
      <c r="BI11" s="9">
        <f>+entero!BI42</f>
        <v>11417.085000989999</v>
      </c>
      <c r="BJ11" s="9">
        <f>+entero!BJ42</f>
        <v>11417.085000989999</v>
      </c>
      <c r="BK11" s="455">
        <f>+entero!BK42</f>
        <v>11311.968000989998</v>
      </c>
      <c r="BL11" s="13">
        <f>+entero!BL42</f>
        <v>-105.11700000000019</v>
      </c>
      <c r="BM11" s="109">
        <f>+entero!BM42</f>
        <v>-9.2069911006955607E-3</v>
      </c>
      <c r="BN11" s="3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1:76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13">
        <f>+entero!BG44</f>
        <v>-1.50712775592865E-14</v>
      </c>
      <c r="BH12" s="9">
        <f>+entero!BH44</f>
        <v>-1.50712775592865E-14</v>
      </c>
      <c r="BI12" s="9">
        <f>+entero!BI44</f>
        <v>-1.50712775592865E-14</v>
      </c>
      <c r="BJ12" s="9">
        <f>+entero!BJ44</f>
        <v>-1.50712775592865E-14</v>
      </c>
      <c r="BK12" s="455">
        <f>+entero!BK44</f>
        <v>-1.50712775592865E-14</v>
      </c>
      <c r="BL12" s="13" t="str">
        <f>+entero!BL44</f>
        <v xml:space="preserve"> </v>
      </c>
      <c r="BM12" s="109" t="str">
        <f>+entero!BM44</f>
        <v xml:space="preserve"> </v>
      </c>
      <c r="BN12" s="3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1:76" x14ac:dyDescent="0.2">
      <c r="A13" s="3"/>
      <c r="B13" s="51"/>
      <c r="C13" s="18"/>
      <c r="D13" s="22" t="s">
        <v>41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13">
        <f>+entero!BG45</f>
        <v>0.2</v>
      </c>
      <c r="BH13" s="9">
        <f>+entero!BH45</f>
        <v>0.2</v>
      </c>
      <c r="BI13" s="9">
        <f>+entero!BI45</f>
        <v>0.05</v>
      </c>
      <c r="BJ13" s="9">
        <f>+entero!BJ45</f>
        <v>0.05</v>
      </c>
      <c r="BK13" s="455">
        <f>+entero!BK45</f>
        <v>0.05</v>
      </c>
      <c r="BL13" s="13" t="str">
        <f>+entero!BL45</f>
        <v xml:space="preserve">  </v>
      </c>
      <c r="BM13" s="109" t="str">
        <f>+entero!BM45</f>
        <v xml:space="preserve"> </v>
      </c>
      <c r="BN13" s="3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1:76" x14ac:dyDescent="0.2">
      <c r="A14" s="3"/>
      <c r="B14" s="51"/>
      <c r="C14" s="18"/>
      <c r="D14" s="22" t="s">
        <v>27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13">
        <f>+entero!BG46</f>
        <v>0.2</v>
      </c>
      <c r="BH14" s="9">
        <f>+entero!BH46</f>
        <v>0.2</v>
      </c>
      <c r="BI14" s="9">
        <f>+entero!BI46</f>
        <v>0.05</v>
      </c>
      <c r="BJ14" s="9">
        <f>+entero!BJ46</f>
        <v>0.05</v>
      </c>
      <c r="BK14" s="455">
        <f>+entero!BK46</f>
        <v>0.05</v>
      </c>
      <c r="BL14" s="13" t="str">
        <f>+entero!BL46</f>
        <v xml:space="preserve"> </v>
      </c>
      <c r="BM14" s="109" t="str">
        <f>+entero!BM46</f>
        <v xml:space="preserve"> </v>
      </c>
      <c r="BN14" s="3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1:76" x14ac:dyDescent="0.2">
      <c r="A15" s="3"/>
      <c r="B15" s="51"/>
      <c r="C15" s="18"/>
      <c r="D15" s="22" t="s">
        <v>46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13">
        <f>+entero!BG47</f>
        <v>0</v>
      </c>
      <c r="BH15" s="9">
        <f>+entero!BH47</f>
        <v>0</v>
      </c>
      <c r="BI15" s="9">
        <f>+entero!BI47</f>
        <v>0</v>
      </c>
      <c r="BJ15" s="9">
        <f>+entero!BJ47</f>
        <v>0</v>
      </c>
      <c r="BK15" s="455">
        <f>+entero!BK47</f>
        <v>0</v>
      </c>
      <c r="BL15" s="13" t="str">
        <f>+entero!BL47</f>
        <v xml:space="preserve"> </v>
      </c>
      <c r="BM15" s="109" t="str">
        <f>+entero!BM47</f>
        <v xml:space="preserve"> </v>
      </c>
      <c r="BN15" s="3"/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1:76" x14ac:dyDescent="0.2">
      <c r="A16" s="3"/>
      <c r="B16" s="51"/>
      <c r="C16" s="18"/>
      <c r="D16" s="22" t="s">
        <v>47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13">
        <f>+entero!BG48</f>
        <v>0.2</v>
      </c>
      <c r="BH16" s="9">
        <f>+entero!BH48</f>
        <v>0.2</v>
      </c>
      <c r="BI16" s="9">
        <f>+entero!BI48</f>
        <v>0.05</v>
      </c>
      <c r="BJ16" s="9">
        <f>+entero!BJ48</f>
        <v>0.05</v>
      </c>
      <c r="BK16" s="455">
        <f>+entero!BK48</f>
        <v>0.05</v>
      </c>
      <c r="BL16" s="13" t="str">
        <f>+entero!BL48</f>
        <v xml:space="preserve"> </v>
      </c>
      <c r="BM16" s="109" t="str">
        <f>+entero!BM48</f>
        <v xml:space="preserve"> </v>
      </c>
      <c r="BN16" s="3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x14ac:dyDescent="0.2">
      <c r="A17" s="3"/>
      <c r="B17" s="51"/>
      <c r="C17" s="18"/>
      <c r="D17" s="22" t="s">
        <v>45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13">
        <f>+entero!BG49</f>
        <v>0</v>
      </c>
      <c r="BH17" s="9">
        <f>+entero!BH49</f>
        <v>0</v>
      </c>
      <c r="BI17" s="9">
        <f>+entero!BI49</f>
        <v>0</v>
      </c>
      <c r="BJ17" s="9">
        <f>+entero!BJ49</f>
        <v>0</v>
      </c>
      <c r="BK17" s="455">
        <f>+entero!BK49</f>
        <v>0</v>
      </c>
      <c r="BL17" s="13" t="str">
        <f>+entero!BL49</f>
        <v xml:space="preserve"> </v>
      </c>
      <c r="BM17" s="109" t="str">
        <f>+entero!BM49</f>
        <v xml:space="preserve"> </v>
      </c>
      <c r="BN17" s="3" t="s">
        <v>3</v>
      </c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x14ac:dyDescent="0.2">
      <c r="A18" s="3"/>
      <c r="B18" s="51"/>
      <c r="C18" s="18"/>
      <c r="D18" s="22" t="s">
        <v>22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13">
        <f>+entero!BG50</f>
        <v>0</v>
      </c>
      <c r="BH18" s="9">
        <f>+entero!BH50</f>
        <v>0</v>
      </c>
      <c r="BI18" s="9">
        <f>+entero!BI50</f>
        <v>0</v>
      </c>
      <c r="BJ18" s="9">
        <f>+entero!BJ50</f>
        <v>0</v>
      </c>
      <c r="BK18" s="455">
        <f>+entero!BK50</f>
        <v>0</v>
      </c>
      <c r="BL18" s="13" t="str">
        <f>+entero!BL50</f>
        <v xml:space="preserve"> </v>
      </c>
      <c r="BM18" s="109" t="str">
        <f>+entero!BM50</f>
        <v xml:space="preserve"> </v>
      </c>
      <c r="BN18" s="3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31">
        <f>+entero!BG51</f>
        <v>0</v>
      </c>
      <c r="BH19" s="55">
        <f>+entero!BH51</f>
        <v>0</v>
      </c>
      <c r="BI19" s="55">
        <f>+entero!BI51</f>
        <v>0</v>
      </c>
      <c r="BJ19" s="55">
        <f>+entero!BJ51</f>
        <v>0</v>
      </c>
      <c r="BK19" s="456">
        <f>+entero!BK51</f>
        <v>0</v>
      </c>
      <c r="BL19" s="31" t="str">
        <f>+entero!BL51</f>
        <v xml:space="preserve"> </v>
      </c>
      <c r="BM19" s="121" t="str">
        <f>+entero!BM51</f>
        <v xml:space="preserve"> </v>
      </c>
      <c r="BN19" s="3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ht="14.25" customHeight="1" x14ac:dyDescent="0.25">
      <c r="C21" s="54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0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ht="14.25" customHeight="1" x14ac:dyDescent="0.25">
      <c r="C22" s="54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4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ht="14.25" x14ac:dyDescent="0.25">
      <c r="C23" s="6">
        <v>5</v>
      </c>
      <c r="D23" s="1" t="s">
        <v>102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3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</row>
    <row r="79" spans="1:76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</row>
    <row r="80" spans="1:76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</row>
    <row r="81" spans="1:76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</row>
    <row r="82" spans="1:76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</row>
    <row r="83" spans="1:76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</row>
    <row r="84" spans="1:7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</row>
    <row r="85" spans="1:7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</row>
    <row r="86" spans="1:7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</row>
    <row r="87" spans="1:7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</row>
    <row r="88" spans="1:7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</row>
    <row r="89" spans="1:7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</row>
    <row r="90" spans="1:7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</row>
    <row r="91" spans="1:7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</row>
    <row r="92" spans="1:7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</row>
    <row r="93" spans="1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1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1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1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</row>
    <row r="101" spans="3:6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</row>
    <row r="102" spans="3:6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</row>
    <row r="103" spans="3:6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</row>
    <row r="104" spans="3:6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</row>
    <row r="105" spans="3:6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</row>
    <row r="106" spans="3:6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</row>
    <row r="107" spans="3:6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</row>
    <row r="108" spans="3:6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</row>
    <row r="109" spans="3:6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</row>
    <row r="110" spans="3:6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</row>
    <row r="111" spans="3:6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</row>
    <row r="112" spans="3:6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</row>
    <row r="113" spans="3:6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</row>
    <row r="114" spans="3:6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</row>
    <row r="115" spans="3:6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</row>
    <row r="116" spans="3:6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</row>
    <row r="117" spans="3:6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</row>
    <row r="118" spans="3:6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</row>
    <row r="119" spans="3:6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</row>
    <row r="120" spans="3:6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</row>
    <row r="121" spans="3:6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</row>
    <row r="122" spans="3:6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</row>
    <row r="123" spans="3:6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</sheetData>
  <mergeCells count="57"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  <mergeCell ref="AH3:AH4"/>
    <mergeCell ref="R3:R4"/>
    <mergeCell ref="P3:P4"/>
    <mergeCell ref="V3:V4"/>
    <mergeCell ref="W3:W4"/>
    <mergeCell ref="U3:U4"/>
    <mergeCell ref="T3:T4"/>
    <mergeCell ref="AA3:AA4"/>
    <mergeCell ref="AB3:AB4"/>
    <mergeCell ref="AF3:AF4"/>
    <mergeCell ref="AD3:AD4"/>
    <mergeCell ref="AG3:AG4"/>
    <mergeCell ref="Y3:Y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X3:X4"/>
    <mergeCell ref="M3:M4"/>
    <mergeCell ref="BL3:BM3"/>
    <mergeCell ref="AZ3:AZ4"/>
    <mergeCell ref="AK3:AK4"/>
    <mergeCell ref="AY3:AY4"/>
    <mergeCell ref="BG3:BK3"/>
    <mergeCell ref="AR3:AR4"/>
    <mergeCell ref="AX3:AX4"/>
    <mergeCell ref="AS3:AS4"/>
    <mergeCell ref="AT3:AT4"/>
    <mergeCell ref="BC3:BC4"/>
    <mergeCell ref="BD3:BD4"/>
    <mergeCell ref="BE3:BE4"/>
    <mergeCell ref="BB3:BB4"/>
    <mergeCell ref="BF3:BF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G6:BM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Y190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1" sqref="B1:BM45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8" width="9.140625" customWidth="1"/>
    <col min="59" max="63" width="9.5703125" customWidth="1"/>
    <col min="64" max="64" width="9" customWidth="1"/>
    <col min="65" max="65" width="10" customWidth="1"/>
    <col min="67" max="77" width="11.42578125" style="296"/>
  </cols>
  <sheetData>
    <row r="1" spans="1:76" x14ac:dyDescent="0.2">
      <c r="D1" s="538" t="s">
        <v>6</v>
      </c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8"/>
      <c r="T1" s="538"/>
      <c r="U1" s="538"/>
      <c r="V1" s="538"/>
      <c r="W1" s="538"/>
      <c r="X1" s="538"/>
      <c r="Y1" s="538"/>
      <c r="Z1" s="538"/>
      <c r="AA1" s="538"/>
      <c r="AB1" s="538"/>
      <c r="AC1" s="538"/>
      <c r="AD1" s="538"/>
      <c r="AE1" s="538"/>
      <c r="AF1" s="538"/>
      <c r="AG1" s="538"/>
      <c r="AH1" s="538"/>
      <c r="AI1" s="538"/>
      <c r="AJ1" s="538"/>
      <c r="AK1" s="538"/>
      <c r="AL1" s="538"/>
      <c r="AM1" s="538"/>
      <c r="AN1" s="538"/>
      <c r="AO1" s="538"/>
      <c r="AP1" s="538"/>
      <c r="AQ1" s="538"/>
      <c r="AR1" s="538"/>
      <c r="AS1" s="538"/>
      <c r="AT1" s="538"/>
      <c r="AU1" s="538"/>
      <c r="AV1" s="538"/>
      <c r="AW1" s="538"/>
      <c r="AX1" s="538"/>
      <c r="AY1" s="538"/>
      <c r="AZ1" s="538"/>
      <c r="BA1" s="538"/>
      <c r="BB1" s="538"/>
      <c r="BC1" s="538"/>
      <c r="BD1" s="538"/>
      <c r="BE1" s="538"/>
      <c r="BF1" s="538"/>
      <c r="BG1" s="412"/>
      <c r="BH1" s="412"/>
      <c r="BI1" s="412"/>
      <c r="BJ1" s="412"/>
      <c r="BK1" s="412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500"/>
      <c r="AX2" s="535"/>
      <c r="AY2" s="537"/>
      <c r="AZ2" s="537"/>
      <c r="BA2" s="537"/>
      <c r="BB2" s="537"/>
      <c r="BC2" s="537"/>
      <c r="BD2" s="537"/>
      <c r="BE2" s="537"/>
      <c r="BF2" s="537"/>
      <c r="BG2" s="412"/>
      <c r="BH2" s="412"/>
      <c r="BI2" s="412"/>
      <c r="BJ2" s="412"/>
      <c r="BK2" s="412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ht="13.5" customHeight="1" x14ac:dyDescent="0.25">
      <c r="C3" s="16"/>
      <c r="D3" s="663" t="s">
        <v>31</v>
      </c>
      <c r="E3" s="654" t="str">
        <f>+entero!E3</f>
        <v>2008                          A  fines de Dic*</v>
      </c>
      <c r="F3" s="654" t="str">
        <f>+entero!F3</f>
        <v>2009                          A  fines de Ene*</v>
      </c>
      <c r="G3" s="654" t="str">
        <f>+entero!G3</f>
        <v>2009                          A  fines de Feb*</v>
      </c>
      <c r="H3" s="654" t="str">
        <f>+entero!H3</f>
        <v>2009                          A  fines de Mar*</v>
      </c>
      <c r="I3" s="654" t="str">
        <f>+entero!I3</f>
        <v>2009                          A  fines de Abr*</v>
      </c>
      <c r="J3" s="654" t="str">
        <f>+entero!J3</f>
        <v>2009                          A  fines de May*</v>
      </c>
      <c r="K3" s="654" t="str">
        <f>+entero!K3</f>
        <v>2009                          A  fines de Jun*</v>
      </c>
      <c r="L3" s="654" t="str">
        <f>+entero!L3</f>
        <v>2009                          A  fines de Jul*</v>
      </c>
      <c r="M3" s="654" t="str">
        <f>+entero!M3</f>
        <v>2009                          A  fines de Ago*</v>
      </c>
      <c r="N3" s="654" t="str">
        <f>+entero!N3</f>
        <v>2009                          A  fines de Sep*</v>
      </c>
      <c r="O3" s="654" t="str">
        <f>+entero!O3</f>
        <v>2009                          A  fines de Oct*</v>
      </c>
      <c r="P3" s="654" t="str">
        <f>+entero!P3</f>
        <v>2009                          A  fines de Nov*</v>
      </c>
      <c r="Q3" s="654" t="str">
        <f>+entero!Q3</f>
        <v>2009                          A  fines de Dic*</v>
      </c>
      <c r="R3" s="654" t="str">
        <f>+entero!R3</f>
        <v>2010                          A  fines de Ene*</v>
      </c>
      <c r="S3" s="654" t="str">
        <f>+entero!S3</f>
        <v>2010                          A  fines de Feb*</v>
      </c>
      <c r="T3" s="654" t="str">
        <f>+entero!T3</f>
        <v>2010                          A  fines de Mar*</v>
      </c>
      <c r="U3" s="654" t="str">
        <f>+entero!U3</f>
        <v>2010                          A  fines de Abr*</v>
      </c>
      <c r="V3" s="654" t="str">
        <f>+entero!V3</f>
        <v>2010                          A  fines de May*</v>
      </c>
      <c r="W3" s="654" t="str">
        <f>+entero!W3</f>
        <v>2010                          A  fines de Jun*</v>
      </c>
      <c r="X3" s="654" t="str">
        <f>+entero!X3</f>
        <v>2010                          A  fines de Jul*</v>
      </c>
      <c r="Y3" s="654" t="str">
        <f>+entero!Y3</f>
        <v>2010                          A  fines de Ago*</v>
      </c>
      <c r="Z3" s="654" t="str">
        <f>+entero!Z3</f>
        <v>2010                          A  fines de Sep*</v>
      </c>
      <c r="AA3" s="654" t="str">
        <f>+entero!AA3</f>
        <v>2010                          A  fines de Oct*</v>
      </c>
      <c r="AB3" s="654" t="str">
        <f>+entero!AB3</f>
        <v>2010                          A  fines de Nov*</v>
      </c>
      <c r="AC3" s="654" t="str">
        <f>+entero!AC3</f>
        <v>2010                          A  fines de Dic*</v>
      </c>
      <c r="AD3" s="654" t="str">
        <f>+entero!AD3</f>
        <v>2011                          A  fines de Ene*</v>
      </c>
      <c r="AE3" s="654" t="str">
        <f>+entero!AE3</f>
        <v>2011                          A  fines de Feb*</v>
      </c>
      <c r="AF3" s="654" t="str">
        <f>+entero!AF3</f>
        <v>2011                          A  fines de Mar*</v>
      </c>
      <c r="AG3" s="654" t="str">
        <f>+entero!AG3</f>
        <v>2011                          A  fines de Abr*</v>
      </c>
      <c r="AH3" s="654" t="str">
        <f>+entero!AH3</f>
        <v>2011                          A  fines de May*</v>
      </c>
      <c r="AI3" s="654" t="str">
        <f>+entero!AI3</f>
        <v>2011                          A  fines de Jun*</v>
      </c>
      <c r="AJ3" s="654" t="str">
        <f>+entero!AJ3</f>
        <v>2011                          A  fines de Jul*</v>
      </c>
      <c r="AK3" s="654" t="str">
        <f>+entero!AK3</f>
        <v>2011                          A  fines de Ago*</v>
      </c>
      <c r="AL3" s="654" t="str">
        <f>+entero!AL3</f>
        <v>2011                          A  fines de Sep*</v>
      </c>
      <c r="AM3" s="654" t="str">
        <f>+entero!AM3</f>
        <v>2011                          A  fines de Oct*</v>
      </c>
      <c r="AN3" s="654" t="str">
        <f>+entero!AN3</f>
        <v>2011                          A  fines de Nov*</v>
      </c>
      <c r="AO3" s="654" t="str">
        <f>+entero!AO3</f>
        <v>2011                          A  fines de Dic*</v>
      </c>
      <c r="AP3" s="654" t="str">
        <f>+entero!AP3</f>
        <v>2012                          A  fines de Ene*</v>
      </c>
      <c r="AQ3" s="654" t="str">
        <f>+entero!AQ3</f>
        <v>2012                          A  fines de Feb*</v>
      </c>
      <c r="AR3" s="654" t="str">
        <f>+entero!AR3</f>
        <v>2012                          A  fines de Mar*</v>
      </c>
      <c r="AS3" s="654" t="str">
        <f>+entero!AS3</f>
        <v>2012                          A  fines de Abr*</v>
      </c>
      <c r="AT3" s="654" t="str">
        <f>+entero!AT3</f>
        <v>2012                          A  fines de May*</v>
      </c>
      <c r="AU3" s="654" t="str">
        <f>+entero!AU3</f>
        <v>2012                          A  fines de Jun*</v>
      </c>
      <c r="AV3" s="654" t="str">
        <f>+entero!AV3</f>
        <v>2012                          A  fines de Jul*</v>
      </c>
      <c r="AW3" s="654" t="str">
        <f>+entero!AW3</f>
        <v>2012                          A  fines de Ago*</v>
      </c>
      <c r="AX3" s="654" t="str">
        <f>+entero!AX3</f>
        <v>2012                          A  fines de Sep*</v>
      </c>
      <c r="AY3" s="654" t="str">
        <f>+entero!AY3</f>
        <v>2012                          A  fines de Oct*</v>
      </c>
      <c r="AZ3" s="654" t="str">
        <f>+entero!AZ3</f>
        <v>2012                          A  fines de Nov*</v>
      </c>
      <c r="BA3" s="654" t="str">
        <f>+entero!BA3</f>
        <v>2012                          A  fines de Dic*</v>
      </c>
      <c r="BB3" s="654" t="str">
        <f>+entero!BB3</f>
        <v>2013                          A  fines de Ene*</v>
      </c>
      <c r="BC3" s="654" t="str">
        <f>+entero!BC3</f>
        <v>2013                          A  fines de Feb*</v>
      </c>
      <c r="BD3" s="654" t="str">
        <f>+entero!BD3</f>
        <v>2013                          A  fines de Mar*</v>
      </c>
      <c r="BE3" s="654" t="str">
        <f>+entero!BE3</f>
        <v>2013                          A  fines de Abr*</v>
      </c>
      <c r="BF3" s="654" t="str">
        <f>+entero!BF3</f>
        <v>2013                          A  fines de May*</v>
      </c>
      <c r="BG3" s="659" t="str">
        <f>+entero!BG3</f>
        <v xml:space="preserve">   Semana 1*</v>
      </c>
      <c r="BH3" s="660"/>
      <c r="BI3" s="660"/>
      <c r="BJ3" s="660"/>
      <c r="BK3" s="661"/>
      <c r="BL3" s="657" t="s">
        <v>42</v>
      </c>
      <c r="BM3" s="658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1:76" ht="24.75" customHeight="1" thickBot="1" x14ac:dyDescent="0.25">
      <c r="C4" s="21"/>
      <c r="D4" s="664"/>
      <c r="E4" s="656"/>
      <c r="F4" s="656"/>
      <c r="G4" s="656"/>
      <c r="H4" s="656"/>
      <c r="I4" s="656"/>
      <c r="J4" s="656"/>
      <c r="K4" s="656"/>
      <c r="L4" s="656"/>
      <c r="M4" s="656"/>
      <c r="N4" s="656"/>
      <c r="O4" s="656"/>
      <c r="P4" s="656"/>
      <c r="Q4" s="656"/>
      <c r="R4" s="656"/>
      <c r="S4" s="656"/>
      <c r="T4" s="656"/>
      <c r="U4" s="656"/>
      <c r="V4" s="656"/>
      <c r="W4" s="656"/>
      <c r="X4" s="656"/>
      <c r="Y4" s="656"/>
      <c r="Z4" s="656"/>
      <c r="AA4" s="656"/>
      <c r="AB4" s="656"/>
      <c r="AC4" s="656"/>
      <c r="AD4" s="656"/>
      <c r="AE4" s="656"/>
      <c r="AF4" s="656"/>
      <c r="AG4" s="656"/>
      <c r="AH4" s="656"/>
      <c r="AI4" s="656"/>
      <c r="AJ4" s="656"/>
      <c r="AK4" s="656"/>
      <c r="AL4" s="656"/>
      <c r="AM4" s="656"/>
      <c r="AN4" s="656"/>
      <c r="AO4" s="656"/>
      <c r="AP4" s="656"/>
      <c r="AQ4" s="656"/>
      <c r="AR4" s="656"/>
      <c r="AS4" s="656"/>
      <c r="AT4" s="656"/>
      <c r="AU4" s="656"/>
      <c r="AV4" s="656"/>
      <c r="AW4" s="656"/>
      <c r="AX4" s="656"/>
      <c r="AY4" s="656"/>
      <c r="AZ4" s="656"/>
      <c r="BA4" s="656"/>
      <c r="BB4" s="656"/>
      <c r="BC4" s="656"/>
      <c r="BD4" s="656"/>
      <c r="BE4" s="656"/>
      <c r="BF4" s="656"/>
      <c r="BG4" s="95">
        <f>+entero!BG4</f>
        <v>41428</v>
      </c>
      <c r="BH4" s="89">
        <f>+entero!BH4</f>
        <v>41429</v>
      </c>
      <c r="BI4" s="89">
        <f>+entero!BI4</f>
        <v>41430</v>
      </c>
      <c r="BJ4" s="89">
        <f>+entero!BJ4</f>
        <v>41431</v>
      </c>
      <c r="BK4" s="438">
        <f>+entero!BK4</f>
        <v>41432</v>
      </c>
      <c r="BL4" s="99" t="s">
        <v>25</v>
      </c>
      <c r="BM4" s="136" t="s">
        <v>103</v>
      </c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1:76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449"/>
      <c r="BH5" s="57"/>
      <c r="BI5" s="57"/>
      <c r="BJ5" s="57"/>
      <c r="BK5" s="450"/>
      <c r="BL5" s="100"/>
      <c r="BM5" s="58"/>
      <c r="BN5" s="3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ht="13.5" x14ac:dyDescent="0.2">
      <c r="A6" s="3"/>
      <c r="B6" s="11" t="s">
        <v>3</v>
      </c>
      <c r="C6" s="19"/>
      <c r="D6" s="23" t="s">
        <v>147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13448.654887748538</v>
      </c>
      <c r="BG6" s="75">
        <f>+entero!BG53</f>
        <v>13543.705865378277</v>
      </c>
      <c r="BH6" s="68">
        <f>+entero!BH53</f>
        <v>13616.828980077982</v>
      </c>
      <c r="BI6" s="68">
        <f>+entero!BI53</f>
        <v>13602.988223150871</v>
      </c>
      <c r="BJ6" s="68">
        <f>+entero!BJ53</f>
        <v>13693.877297203348</v>
      </c>
      <c r="BK6" s="444">
        <f>+entero!BK53</f>
        <v>13844.490282083816</v>
      </c>
      <c r="BL6" s="75">
        <f>+entero!BL53</f>
        <v>395.83539433527767</v>
      </c>
      <c r="BM6" s="106">
        <f>+entero!BM53</f>
        <v>2.9433084396854881E-2</v>
      </c>
      <c r="BN6" s="3"/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1:76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11094.761874629005</v>
      </c>
      <c r="BG7" s="75">
        <f>+entero!BG54</f>
        <v>11205.064020706264</v>
      </c>
      <c r="BH7" s="68">
        <f>+entero!BH54</f>
        <v>11279.573510716467</v>
      </c>
      <c r="BI7" s="68">
        <f>+entero!BI54</f>
        <v>11270.605705542999</v>
      </c>
      <c r="BJ7" s="68">
        <f>+entero!BJ54</f>
        <v>11362.517462143582</v>
      </c>
      <c r="BK7" s="444">
        <f>+entero!BK54</f>
        <v>11508.078228818509</v>
      </c>
      <c r="BL7" s="75">
        <f>+entero!BL54</f>
        <v>413.31635418950464</v>
      </c>
      <c r="BM7" s="106">
        <f>+entero!BM54</f>
        <v>3.7253287529735779E-2</v>
      </c>
      <c r="BN7" s="3"/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1:76" ht="12.75" customHeight="1" x14ac:dyDescent="0.2">
      <c r="A8" s="3"/>
      <c r="B8" s="11"/>
      <c r="C8" s="20"/>
      <c r="D8" s="23" t="s">
        <v>63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0.72140537120222459</v>
      </c>
      <c r="BG8" s="451">
        <f>+entero!BG55</f>
        <v>0.72350906667950887</v>
      </c>
      <c r="BH8" s="124">
        <f>+entero!BH55</f>
        <v>0.7255196082272638</v>
      </c>
      <c r="BI8" s="124">
        <f>+entero!BI55</f>
        <v>0.72295995386696077</v>
      </c>
      <c r="BJ8" s="124">
        <f>+entero!BJ55</f>
        <v>0.72330224758314621</v>
      </c>
      <c r="BK8" s="452">
        <f>+entero!BK55</f>
        <v>0.72522672358776241</v>
      </c>
      <c r="BL8" s="75"/>
      <c r="BM8" s="106"/>
      <c r="BN8" s="3"/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1:76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5"/>
      <c r="BH9" s="68"/>
      <c r="BI9" s="68"/>
      <c r="BJ9" s="68"/>
      <c r="BK9" s="444"/>
      <c r="BL9" s="75"/>
      <c r="BM9" s="106"/>
      <c r="BN9" s="3"/>
      <c r="BO9" s="29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1:76" ht="12.75" customHeight="1" x14ac:dyDescent="0.2">
      <c r="A10" s="3"/>
      <c r="B10" s="11"/>
      <c r="C10" s="20"/>
      <c r="D10" s="23" t="s">
        <v>80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2993.9526465108847</v>
      </c>
      <c r="BG10" s="75">
        <f>+entero!BG56</f>
        <v>3067.6516342018472</v>
      </c>
      <c r="BH10" s="68">
        <f>+entero!BH56</f>
        <v>3120.923982987561</v>
      </c>
      <c r="BI10" s="68">
        <f>+entero!BI56</f>
        <v>3114.7599389554912</v>
      </c>
      <c r="BJ10" s="68">
        <f>+entero!BJ56</f>
        <v>3134.5337588447042</v>
      </c>
      <c r="BK10" s="444">
        <f>+entero!BK56</f>
        <v>3170.8022262863951</v>
      </c>
      <c r="BL10" s="75">
        <f>+entero!BL56</f>
        <v>176.84957977551039</v>
      </c>
      <c r="BM10" s="106">
        <f>+entero!BM56</f>
        <v>5.9068930158801436E-2</v>
      </c>
      <c r="BN10" s="3"/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1:76" ht="12.75" customHeight="1" x14ac:dyDescent="0.2">
      <c r="A11" s="3"/>
      <c r="B11" s="11"/>
      <c r="C11" s="20"/>
      <c r="D11" s="23" t="s">
        <v>63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0.61303457680358497</v>
      </c>
      <c r="BG11" s="451">
        <f>+entero!BG57</f>
        <v>0.61902409933022318</v>
      </c>
      <c r="BH11" s="124">
        <f>+entero!BH57</f>
        <v>0.62833027674011876</v>
      </c>
      <c r="BI11" s="124">
        <f>+entero!BI57</f>
        <v>0.62136198749150995</v>
      </c>
      <c r="BJ11" s="124">
        <f>+entero!BJ57</f>
        <v>0.61802311316840142</v>
      </c>
      <c r="BK11" s="452">
        <f>+entero!BK57</f>
        <v>0.6198075811235968</v>
      </c>
      <c r="BL11" s="75"/>
      <c r="BM11" s="106"/>
      <c r="BN11" s="3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1:76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5"/>
      <c r="BH12" s="68"/>
      <c r="BI12" s="68"/>
      <c r="BJ12" s="68"/>
      <c r="BK12" s="444"/>
      <c r="BL12" s="75"/>
      <c r="BM12" s="106"/>
      <c r="BN12" s="3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1:76" ht="12.75" customHeight="1" x14ac:dyDescent="0.2">
      <c r="A13" s="3"/>
      <c r="B13" s="11"/>
      <c r="C13" s="20"/>
      <c r="D13" s="23" t="s">
        <v>81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3623.4820311400426</v>
      </c>
      <c r="BG13" s="75">
        <f>+entero!BG58</f>
        <v>3657.7816044782362</v>
      </c>
      <c r="BH13" s="68">
        <f>+entero!BH58</f>
        <v>3683.4401579884398</v>
      </c>
      <c r="BI13" s="68">
        <f>+entero!BI58</f>
        <v>3682.1777145292567</v>
      </c>
      <c r="BJ13" s="68">
        <f>+entero!BJ58</f>
        <v>3742.8653029403349</v>
      </c>
      <c r="BK13" s="444">
        <f>+entero!BK58</f>
        <v>3859.9430860569532</v>
      </c>
      <c r="BL13" s="75">
        <f>+entero!BL58</f>
        <v>236.4610549169106</v>
      </c>
      <c r="BM13" s="106">
        <f>+entero!BM58</f>
        <v>6.5257962612971454E-2</v>
      </c>
      <c r="BN13" s="3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1:76" ht="12.75" customHeight="1" x14ac:dyDescent="0.2">
      <c r="A14" s="3"/>
      <c r="B14" s="11"/>
      <c r="C14" s="20"/>
      <c r="D14" s="23" t="s">
        <v>63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0.66730201857348459</v>
      </c>
      <c r="BG14" s="451">
        <f>+entero!BG59</f>
        <v>0.66913967882739278</v>
      </c>
      <c r="BH14" s="124">
        <f>+entero!BH59</f>
        <v>0.66931283459972279</v>
      </c>
      <c r="BI14" s="124">
        <f>+entero!BI59</f>
        <v>0.66599819346226463</v>
      </c>
      <c r="BJ14" s="124">
        <f>+entero!BJ59</f>
        <v>0.67278867375496476</v>
      </c>
      <c r="BK14" s="452">
        <f>+entero!BK59</f>
        <v>0.6769662855855817</v>
      </c>
      <c r="BL14" s="75"/>
      <c r="BM14" s="106"/>
      <c r="BN14" s="3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1:76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5"/>
      <c r="BH15" s="68"/>
      <c r="BI15" s="68"/>
      <c r="BJ15" s="68"/>
      <c r="BK15" s="444"/>
      <c r="BL15" s="75"/>
      <c r="BM15" s="106"/>
      <c r="BN15" s="3"/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1:76" ht="12.75" customHeight="1" x14ac:dyDescent="0.2">
      <c r="A16" s="3"/>
      <c r="B16" s="11"/>
      <c r="C16" s="20"/>
      <c r="D16" s="23" t="s">
        <v>82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4140.1581207711042</v>
      </c>
      <c r="BG16" s="75">
        <f>+entero!BG60</f>
        <v>4140.9775852652738</v>
      </c>
      <c r="BH16" s="68">
        <f>+entero!BH60</f>
        <v>4137.3885358162952</v>
      </c>
      <c r="BI16" s="68">
        <f>+entero!BI60</f>
        <v>4135.9190375713961</v>
      </c>
      <c r="BJ16" s="68">
        <f>+entero!BJ60</f>
        <v>4142.4498527375763</v>
      </c>
      <c r="BK16" s="444">
        <f>+entero!BK60</f>
        <v>4142.1277538483646</v>
      </c>
      <c r="BL16" s="75">
        <f>+entero!BL60</f>
        <v>1.9696330772603687</v>
      </c>
      <c r="BM16" s="106">
        <f>+entero!BM60</f>
        <v>4.7573861186100963E-4</v>
      </c>
      <c r="BN16" s="3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ht="12.75" customHeight="1" x14ac:dyDescent="0.2">
      <c r="A17" s="3"/>
      <c r="B17" s="11"/>
      <c r="C17" s="20"/>
      <c r="D17" s="23" t="s">
        <v>63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0.83772280878315464</v>
      </c>
      <c r="BG17" s="451">
        <f>+entero!BG61</f>
        <v>0.83877061944691422</v>
      </c>
      <c r="BH17" s="124">
        <f>+entero!BH61</f>
        <v>0.83949165020422956</v>
      </c>
      <c r="BI17" s="124">
        <f>+entero!BI61</f>
        <v>0.83985214940832109</v>
      </c>
      <c r="BJ17" s="124">
        <f>+entero!BJ61</f>
        <v>0.84010874872942565</v>
      </c>
      <c r="BK17" s="452">
        <f>+entero!BK61</f>
        <v>0.8402461204273215</v>
      </c>
      <c r="BL17" s="75"/>
      <c r="BM17" s="106"/>
      <c r="BN17" s="3"/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5"/>
      <c r="BH18" s="68"/>
      <c r="BI18" s="68"/>
      <c r="BJ18" s="68"/>
      <c r="BK18" s="444"/>
      <c r="BL18" s="75"/>
      <c r="BM18" s="106"/>
      <c r="BN18" s="3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ht="12.75" customHeight="1" x14ac:dyDescent="0.2">
      <c r="A19" s="3"/>
      <c r="B19" s="11"/>
      <c r="C19" s="20"/>
      <c r="D19" s="23" t="s">
        <v>83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337.16907620697134</v>
      </c>
      <c r="BG19" s="75">
        <f>+entero!BG62</f>
        <v>338.65319676090735</v>
      </c>
      <c r="BH19" s="68">
        <f>+entero!BH62</f>
        <v>337.82083392417263</v>
      </c>
      <c r="BI19" s="68">
        <f>+entero!BI62</f>
        <v>337.74901448685483</v>
      </c>
      <c r="BJ19" s="68">
        <f>+entero!BJ62</f>
        <v>342.66854762096551</v>
      </c>
      <c r="BK19" s="444">
        <f>+entero!BK62</f>
        <v>335.20516262679649</v>
      </c>
      <c r="BL19" s="75">
        <f>+entero!BL62</f>
        <v>-1.9639135801748466</v>
      </c>
      <c r="BM19" s="106">
        <f>+entero!BM62</f>
        <v>-5.8247144200416212E-3</v>
      </c>
      <c r="BN19" s="3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ht="12.75" customHeight="1" x14ac:dyDescent="0.2">
      <c r="A20" s="3"/>
      <c r="B20" s="11"/>
      <c r="C20" s="20"/>
      <c r="D20" s="23" t="s">
        <v>63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0.72504719713146804</v>
      </c>
      <c r="BG20" s="451">
        <f>+entero!BG63</f>
        <v>0.72972908559576533</v>
      </c>
      <c r="BH20" s="124">
        <f>+entero!BH63</f>
        <v>0.72546725440805893</v>
      </c>
      <c r="BI20" s="124">
        <f>+entero!BI63</f>
        <v>0.72671754346799611</v>
      </c>
      <c r="BJ20" s="124">
        <f>+entero!BJ63</f>
        <v>0.70868958224784961</v>
      </c>
      <c r="BK20" s="452">
        <f>+entero!BK63</f>
        <v>0.72435172518505164</v>
      </c>
      <c r="BL20" s="75"/>
      <c r="BM20" s="106"/>
      <c r="BN20" s="3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5"/>
      <c r="BH21" s="68"/>
      <c r="BI21" s="68"/>
      <c r="BJ21" s="68"/>
      <c r="BK21" s="444"/>
      <c r="BL21" s="75"/>
      <c r="BM21" s="106"/>
      <c r="BN21" s="3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ht="12.75" customHeight="1" x14ac:dyDescent="0.2">
      <c r="A22" s="3"/>
      <c r="B22" s="11"/>
      <c r="C22" s="20"/>
      <c r="D22" s="23" t="s">
        <v>78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2353.8930131195334</v>
      </c>
      <c r="BG22" s="75">
        <f>+entero!BG64</f>
        <v>2338.6418446720118</v>
      </c>
      <c r="BH22" s="68">
        <f>+entero!BH64</f>
        <v>2337.2554693615157</v>
      </c>
      <c r="BI22" s="68">
        <f>+entero!BI64</f>
        <v>2332.3825176078717</v>
      </c>
      <c r="BJ22" s="68">
        <f>+entero!BJ64</f>
        <v>2331.3598350597667</v>
      </c>
      <c r="BK22" s="444">
        <f>+entero!BK64</f>
        <v>2336.4120532653064</v>
      </c>
      <c r="BL22" s="75">
        <f>+entero!BL64</f>
        <v>-17.480959854226967</v>
      </c>
      <c r="BM22" s="106">
        <f>+entero!BM64</f>
        <v>-7.4264037306691622E-3</v>
      </c>
      <c r="BN22" s="3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ht="12.75" customHeight="1" x14ac:dyDescent="0.2">
      <c r="A23" s="3"/>
      <c r="B23" s="11"/>
      <c r="C23" s="20"/>
      <c r="D23" s="23" t="s">
        <v>63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0.73952717296924764</v>
      </c>
      <c r="BG23" s="451">
        <f>+entero!BG65</f>
        <v>0.73827655570014039</v>
      </c>
      <c r="BH23" s="124">
        <f>+entero!BH65</f>
        <v>0.73872290792617967</v>
      </c>
      <c r="BI23" s="124">
        <f>+entero!BI65</f>
        <v>0.73999429171945563</v>
      </c>
      <c r="BJ23" s="124">
        <f>+entero!BJ65</f>
        <v>0.73968908419272139</v>
      </c>
      <c r="BK23" s="452">
        <f>+entero!BK65</f>
        <v>0.73893363061340955</v>
      </c>
      <c r="BL23" s="75"/>
      <c r="BM23" s="106"/>
      <c r="BN23" s="3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5"/>
      <c r="BH24" s="68"/>
      <c r="BI24" s="68"/>
      <c r="BJ24" s="68"/>
      <c r="BK24" s="444"/>
      <c r="BL24" s="75"/>
      <c r="BM24" s="106"/>
      <c r="BN24" s="3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ht="12.75" customHeight="1" x14ac:dyDescent="0.2">
      <c r="A25" s="3"/>
      <c r="B25" s="11"/>
      <c r="C25" s="20"/>
      <c r="D25" s="23" t="s">
        <v>197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5">
        <f>+entero!BG67</f>
        <v>2061.579571106095</v>
      </c>
      <c r="BH25" s="68">
        <f>+entero!BH67</f>
        <v>2078.2898419864564</v>
      </c>
      <c r="BI25" s="68">
        <f>+entero!BI67</f>
        <v>2070.6839729119638</v>
      </c>
      <c r="BJ25" s="68">
        <f>+entero!BJ67</f>
        <v>2104.3633182844246</v>
      </c>
      <c r="BK25" s="444">
        <f>+entero!BK67</f>
        <v>2196.0041760722347</v>
      </c>
      <c r="BL25" s="75">
        <f>+entero!BL67</f>
        <v>229.61659142212147</v>
      </c>
      <c r="BM25" s="106">
        <f>+entero!BM67</f>
        <v>0.11677076951387377</v>
      </c>
      <c r="BN25" s="3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ht="12.75" customHeight="1" x14ac:dyDescent="0.2">
      <c r="A26" s="3"/>
      <c r="B26" s="11"/>
      <c r="C26" s="20"/>
      <c r="D26" s="23" t="s">
        <v>53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5">
        <f>+entero!BG68</f>
        <v>560.37257336343112</v>
      </c>
      <c r="BH26" s="68">
        <f>+entero!BH68</f>
        <v>576.10632054176074</v>
      </c>
      <c r="BI26" s="68">
        <f>+entero!BI68</f>
        <v>570.02697516930027</v>
      </c>
      <c r="BJ26" s="68">
        <f>+entero!BJ68</f>
        <v>601.58081264108353</v>
      </c>
      <c r="BK26" s="444">
        <f>+entero!BK68</f>
        <v>694.11681715575628</v>
      </c>
      <c r="BL26" s="75">
        <f>+entero!BL68</f>
        <v>228.04187358916482</v>
      </c>
      <c r="BM26" s="106">
        <f>+entero!BM68</f>
        <v>0.48928155597487688</v>
      </c>
      <c r="BN26" s="3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ht="12.75" customHeight="1" x14ac:dyDescent="0.2">
      <c r="A27" s="3"/>
      <c r="B27" s="11"/>
      <c r="C27" s="20"/>
      <c r="D27" s="23" t="s">
        <v>54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5">
        <f>+entero!BG69</f>
        <v>283.75011286681718</v>
      </c>
      <c r="BH27" s="68">
        <f>+entero!BH69</f>
        <v>285.6620767494357</v>
      </c>
      <c r="BI27" s="68">
        <f>+entero!BI69</f>
        <v>285.66873589164783</v>
      </c>
      <c r="BJ27" s="68">
        <f>+entero!BJ69</f>
        <v>285.67539503386007</v>
      </c>
      <c r="BK27" s="444">
        <f>+entero!BK69</f>
        <v>285.68250564334085</v>
      </c>
      <c r="BL27" s="75">
        <f>+entero!BL69</f>
        <v>1.9532731376974652</v>
      </c>
      <c r="BM27" s="106">
        <f>+entero!BM69</f>
        <v>6.8842858398758811E-3</v>
      </c>
      <c r="BN27" s="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ht="12.75" customHeight="1" x14ac:dyDescent="0.2">
      <c r="A28" s="3"/>
      <c r="B28" s="11"/>
      <c r="C28" s="20"/>
      <c r="D28" s="23" t="s">
        <v>55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5">
        <f>+entero!BG70</f>
        <v>551.03498871331828</v>
      </c>
      <c r="BH28" s="68">
        <f>+entero!BH70</f>
        <v>569.9548532731377</v>
      </c>
      <c r="BI28" s="68">
        <f>+entero!BI70</f>
        <v>568.41489841986458</v>
      </c>
      <c r="BJ28" s="68">
        <f>+entero!BJ70</f>
        <v>570.53476297968416</v>
      </c>
      <c r="BK28" s="444">
        <f>+entero!BK70</f>
        <v>569.63194130925513</v>
      </c>
      <c r="BL28" s="75">
        <f>+entero!BL70</f>
        <v>19.494243792325165</v>
      </c>
      <c r="BM28" s="106">
        <f>+entero!BM70</f>
        <v>3.5435208094833914E-2</v>
      </c>
      <c r="BN28" s="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ht="12.75" customHeight="1" x14ac:dyDescent="0.2">
      <c r="A29" s="3"/>
      <c r="B29" s="11"/>
      <c r="C29" s="20"/>
      <c r="D29" s="23" t="s">
        <v>56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5">
        <f>+entero!BG71</f>
        <v>666.42189616252836</v>
      </c>
      <c r="BH29" s="68">
        <f>+entero!BH71</f>
        <v>646.56659142212209</v>
      </c>
      <c r="BI29" s="68">
        <f>+entero!BI71</f>
        <v>646.57336343115117</v>
      </c>
      <c r="BJ29" s="68">
        <f>+entero!BJ71</f>
        <v>646.57234762979681</v>
      </c>
      <c r="BK29" s="444">
        <f>+entero!BK71</f>
        <v>646.57291196388258</v>
      </c>
      <c r="BL29" s="75">
        <f>+entero!BL71</f>
        <v>-19.872799097065581</v>
      </c>
      <c r="BM29" s="106">
        <f>+entero!BM71</f>
        <v>-2.9819081685482085E-2</v>
      </c>
      <c r="BN29" s="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ht="12.75" customHeight="1" x14ac:dyDescent="0.2">
      <c r="A30" s="3"/>
      <c r="B30" s="11"/>
      <c r="C30" s="20"/>
      <c r="D30" s="23" t="s">
        <v>70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5">
        <f>+entero!BG72</f>
        <v>542.72979683972915</v>
      </c>
      <c r="BH30" s="68">
        <f>+entero!BH72</f>
        <v>580.06647855530468</v>
      </c>
      <c r="BI30" s="68">
        <f>+entero!BI72</f>
        <v>577.32381489841998</v>
      </c>
      <c r="BJ30" s="68">
        <f>+entero!BJ72</f>
        <v>609.98702031602716</v>
      </c>
      <c r="BK30" s="444">
        <f>+entero!BK72</f>
        <v>705.51557562076755</v>
      </c>
      <c r="BL30" s="75">
        <f>+entero!BL72</f>
        <v>273.19582392776522</v>
      </c>
      <c r="BM30" s="106">
        <f>+entero!BM72</f>
        <v>0.63193000749539263</v>
      </c>
      <c r="BN30" s="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ht="12.75" customHeight="1" x14ac:dyDescent="0.2">
      <c r="A31" s="3"/>
      <c r="B31" s="11"/>
      <c r="C31" s="20"/>
      <c r="D31" s="23" t="s">
        <v>71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5">
        <f>+entero!BG73</f>
        <v>371.54537246049665</v>
      </c>
      <c r="BH31" s="68">
        <f>+entero!BH73</f>
        <v>387.09356659142207</v>
      </c>
      <c r="BI31" s="68">
        <f>+entero!BI73</f>
        <v>380.97313769751702</v>
      </c>
      <c r="BJ31" s="68">
        <f>+entero!BJ73</f>
        <v>416.40722347629793</v>
      </c>
      <c r="BK31" s="444">
        <f>+entero!BK73</f>
        <v>514.15428893905198</v>
      </c>
      <c r="BL31" s="75">
        <f>+entero!BL73</f>
        <v>250.43137697516931</v>
      </c>
      <c r="BM31" s="106">
        <f>+entero!BM73</f>
        <v>0.94960037832991295</v>
      </c>
      <c r="BN31" s="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ht="12.75" customHeight="1" x14ac:dyDescent="0.2">
      <c r="A32" s="3"/>
      <c r="B32" s="11"/>
      <c r="C32" s="20"/>
      <c r="D32" s="23" t="s">
        <v>72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5">
        <f>+entero!BG74</f>
        <v>171.18442437923252</v>
      </c>
      <c r="BH32" s="68">
        <f>+entero!BH74</f>
        <v>192.97291196388267</v>
      </c>
      <c r="BI32" s="68">
        <f>+entero!BI74</f>
        <v>196.35067720090294</v>
      </c>
      <c r="BJ32" s="68">
        <f>+entero!BJ74</f>
        <v>193.5797968397292</v>
      </c>
      <c r="BK32" s="444">
        <f>+entero!BK74</f>
        <v>191.36128668171563</v>
      </c>
      <c r="BL32" s="75">
        <f>+entero!BL74</f>
        <v>22.764446952595961</v>
      </c>
      <c r="BM32" s="106">
        <f>+entero!BM74</f>
        <v>0.13502297545535868</v>
      </c>
      <c r="BN32" s="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x14ac:dyDescent="0.2">
      <c r="A33" s="3"/>
      <c r="B33" s="11"/>
      <c r="C33" s="18"/>
      <c r="D33" s="23" t="s">
        <v>95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453">
        <f>+entero!BG75</f>
        <v>0</v>
      </c>
      <c r="BH33" s="107">
        <f>+entero!BH75</f>
        <v>0</v>
      </c>
      <c r="BI33" s="107">
        <f>+entero!BI75</f>
        <v>0</v>
      </c>
      <c r="BJ33" s="107">
        <f>+entero!BJ75</f>
        <v>0</v>
      </c>
      <c r="BK33" s="106">
        <f>+entero!BK75</f>
        <v>0</v>
      </c>
      <c r="BL33" s="75"/>
      <c r="BM33" s="106"/>
      <c r="BN33" s="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ht="13.5" x14ac:dyDescent="0.2">
      <c r="A34" s="3"/>
      <c r="B34" s="11"/>
      <c r="C34" s="18"/>
      <c r="D34" s="23" t="s">
        <v>198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11296.974755065647</v>
      </c>
      <c r="BG34" s="75">
        <f>+entero!BG76</f>
        <v>11274.433419431536</v>
      </c>
      <c r="BH34" s="68">
        <f>+entero!BH76</f>
        <v>11263.629333629786</v>
      </c>
      <c r="BI34" s="68">
        <f>+entero!BI76</f>
        <v>11255.767029039405</v>
      </c>
      <c r="BJ34" s="68">
        <f>+entero!BJ76</f>
        <v>11259.397330097716</v>
      </c>
      <c r="BK34" s="444">
        <f>+entero!BK76</f>
        <v>11265.847295449026</v>
      </c>
      <c r="BL34" s="75">
        <f>+entero!BL76</f>
        <v>-31.127459616620399</v>
      </c>
      <c r="BM34" s="106">
        <f>+entero!BM76</f>
        <v>-2.7553801164920122E-3</v>
      </c>
      <c r="BN34" s="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x14ac:dyDescent="0.2">
      <c r="A35" s="3"/>
      <c r="B35" s="11"/>
      <c r="C35" s="18"/>
      <c r="D35" s="23" t="s">
        <v>63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0.81644665219209966</v>
      </c>
      <c r="BG35" s="451">
        <f>+entero!BG77</f>
        <v>0.81658201741856296</v>
      </c>
      <c r="BH35" s="124">
        <f>+entero!BH77</f>
        <v>0.81656146409166108</v>
      </c>
      <c r="BI35" s="124">
        <f>+entero!BI77</f>
        <v>0.81669138905067373</v>
      </c>
      <c r="BJ35" s="124">
        <f>+entero!BJ77</f>
        <v>0.8168966232689272</v>
      </c>
      <c r="BK35" s="452">
        <f>+entero!BK77</f>
        <v>0.81718708359760062</v>
      </c>
      <c r="BL35" s="75"/>
      <c r="BM35" s="106"/>
      <c r="BN35" s="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x14ac:dyDescent="0.2">
      <c r="A36" s="3"/>
      <c r="B36" s="327"/>
      <c r="C36" s="18"/>
      <c r="D36" s="23" t="s">
        <v>160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451">
        <f>+entero!BG78</f>
        <v>0.83603174685707804</v>
      </c>
      <c r="BH36" s="124">
        <f>+entero!BH78</f>
        <v>0.83602980429957041</v>
      </c>
      <c r="BI36" s="124">
        <f>+entero!BI78</f>
        <v>0.83617676775405825</v>
      </c>
      <c r="BJ36" s="124">
        <f>+entero!BJ78</f>
        <v>0.83638048578684554</v>
      </c>
      <c r="BK36" s="452">
        <f>+entero!BK78</f>
        <v>0.83666647865645183</v>
      </c>
      <c r="BL36" s="75"/>
      <c r="BM36" s="106"/>
      <c r="BN36" s="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8979.7966485977176</v>
      </c>
      <c r="BG37" s="75">
        <f>+entero!BG79</f>
        <v>8964.3492627668129</v>
      </c>
      <c r="BH37" s="68">
        <f>+entero!BH79</f>
        <v>8955.4646482376575</v>
      </c>
      <c r="BI37" s="68">
        <f>+entero!BI79</f>
        <v>8950.1113440831359</v>
      </c>
      <c r="BJ37" s="68">
        <f>+entero!BJ79</f>
        <v>8955.4203915656472</v>
      </c>
      <c r="BK37" s="444">
        <f>+entero!BK79</f>
        <v>8960.9282110831373</v>
      </c>
      <c r="BL37" s="75">
        <f>+entero!BL79</f>
        <v>-18.868437514580364</v>
      </c>
      <c r="BM37" s="106">
        <f>+entero!BM79</f>
        <v>-2.1012098884808372E-3</v>
      </c>
      <c r="BN37" s="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</v>
      </c>
      <c r="BG38" s="125">
        <f>+entero!BG80</f>
        <v>2310.0841566647227</v>
      </c>
      <c r="BH38" s="126">
        <f>+entero!BH80</f>
        <v>2308.1646853921279</v>
      </c>
      <c r="BI38" s="126">
        <f>+entero!BI80</f>
        <v>2305.6556849562685</v>
      </c>
      <c r="BJ38" s="126">
        <f>+entero!BJ80</f>
        <v>2303.9769385320697</v>
      </c>
      <c r="BK38" s="445">
        <f>+entero!BK80</f>
        <v>2304.9190843658885</v>
      </c>
      <c r="BL38" s="125">
        <f>+entero!BL80</f>
        <v>-12.25902210204049</v>
      </c>
      <c r="BM38" s="141">
        <f>+entero!BM80</f>
        <v>-5.2904962582815962E-3</v>
      </c>
      <c r="BN38" s="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4"/>
      <c r="BH39" s="4"/>
      <c r="BI39" s="4"/>
      <c r="BJ39" s="4"/>
      <c r="BK39" s="4"/>
      <c r="BL39" s="4"/>
      <c r="BM39" s="4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ht="14.25" customHeight="1" x14ac:dyDescent="0.25">
      <c r="C40" s="7" t="s">
        <v>4</v>
      </c>
      <c r="D40" s="1" t="s">
        <v>123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4"/>
      <c r="BM40" s="5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ht="14.25" customHeight="1" x14ac:dyDescent="0.25">
      <c r="C41" s="54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4"/>
      <c r="BM41" s="50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ht="14.25" customHeight="1" x14ac:dyDescent="0.25">
      <c r="C42" s="54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4"/>
      <c r="BM42" s="4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4"/>
      <c r="BM43" s="4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ht="14.25" x14ac:dyDescent="0.25">
      <c r="C44" s="6">
        <v>6</v>
      </c>
      <c r="D44" s="1" t="s">
        <v>212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ht="14.25" x14ac:dyDescent="0.25">
      <c r="C45" s="6">
        <v>7</v>
      </c>
      <c r="D45" s="1" t="s">
        <v>74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</row>
    <row r="79" spans="1:76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</row>
    <row r="80" spans="1:76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</row>
    <row r="81" spans="1:76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</row>
    <row r="82" spans="1:76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</row>
    <row r="83" spans="1:76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</row>
    <row r="84" spans="1:76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3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</row>
    <row r="85" spans="1:76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3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</row>
    <row r="86" spans="1:76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3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</row>
    <row r="87" spans="1:76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3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</row>
    <row r="88" spans="1:76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3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</row>
    <row r="89" spans="1:76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3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</row>
    <row r="90" spans="1:76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3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</row>
    <row r="91" spans="1:76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3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</row>
    <row r="92" spans="1:76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3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</row>
    <row r="93" spans="1:76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3"/>
      <c r="BO93" s="293"/>
      <c r="BP93" s="293"/>
      <c r="BQ93" s="293"/>
      <c r="BR93" s="293"/>
      <c r="BS93" s="293"/>
      <c r="BT93" s="293"/>
      <c r="BU93" s="293"/>
      <c r="BV93" s="293"/>
      <c r="BW93" s="293"/>
      <c r="BX93" s="293"/>
    </row>
    <row r="94" spans="1:76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3"/>
      <c r="BO94" s="293"/>
      <c r="BP94" s="293"/>
      <c r="BQ94" s="293"/>
      <c r="BR94" s="293"/>
      <c r="BS94" s="293"/>
      <c r="BT94" s="293"/>
      <c r="BU94" s="293"/>
      <c r="BV94" s="293"/>
      <c r="BW94" s="293"/>
      <c r="BX94" s="293"/>
    </row>
    <row r="95" spans="1:76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3"/>
      <c r="BO95" s="293"/>
      <c r="BP95" s="293"/>
      <c r="BQ95" s="293"/>
      <c r="BR95" s="293"/>
      <c r="BS95" s="293"/>
      <c r="BT95" s="293"/>
      <c r="BU95" s="293"/>
      <c r="BV95" s="293"/>
      <c r="BW95" s="293"/>
      <c r="BX95" s="293"/>
    </row>
    <row r="96" spans="1:76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3"/>
      <c r="BO96" s="293"/>
      <c r="BP96" s="293"/>
      <c r="BQ96" s="293"/>
      <c r="BR96" s="293"/>
      <c r="BS96" s="293"/>
      <c r="BT96" s="293"/>
      <c r="BU96" s="293"/>
      <c r="BV96" s="293"/>
      <c r="BW96" s="293"/>
      <c r="BX96" s="293"/>
    </row>
    <row r="97" spans="1:76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3"/>
      <c r="BO97" s="293"/>
      <c r="BP97" s="293"/>
      <c r="BQ97" s="293"/>
      <c r="BR97" s="293"/>
      <c r="BS97" s="293"/>
      <c r="BT97" s="293"/>
      <c r="BU97" s="293"/>
      <c r="BV97" s="293"/>
      <c r="BW97" s="293"/>
      <c r="BX97" s="293"/>
    </row>
    <row r="98" spans="1:76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3"/>
      <c r="BO98" s="293"/>
      <c r="BP98" s="293"/>
      <c r="BQ98" s="293"/>
      <c r="BR98" s="293"/>
      <c r="BS98" s="293"/>
      <c r="BT98" s="293"/>
      <c r="BU98" s="293"/>
      <c r="BV98" s="293"/>
      <c r="BW98" s="293"/>
      <c r="BX98" s="293"/>
    </row>
    <row r="99" spans="1:76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3"/>
      <c r="BO99" s="293"/>
      <c r="BP99" s="293"/>
      <c r="BQ99" s="293"/>
      <c r="BR99" s="293"/>
      <c r="BS99" s="293"/>
      <c r="BT99" s="293"/>
      <c r="BU99" s="293"/>
      <c r="BV99" s="293"/>
      <c r="BW99" s="293"/>
      <c r="BX99" s="293"/>
    </row>
    <row r="100" spans="1:76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3"/>
      <c r="BO100" s="293"/>
      <c r="BP100" s="293"/>
      <c r="BQ100" s="293"/>
      <c r="BR100" s="293"/>
      <c r="BS100" s="293"/>
      <c r="BT100" s="293"/>
      <c r="BU100" s="293"/>
      <c r="BV100" s="293"/>
      <c r="BW100" s="293"/>
      <c r="BX100" s="293"/>
    </row>
    <row r="101" spans="1:76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3"/>
      <c r="BO101" s="293"/>
      <c r="BP101" s="293"/>
      <c r="BQ101" s="293"/>
      <c r="BR101" s="293"/>
      <c r="BS101" s="293"/>
      <c r="BT101" s="293"/>
      <c r="BU101" s="293"/>
      <c r="BV101" s="293"/>
      <c r="BW101" s="293"/>
      <c r="BX101" s="293"/>
    </row>
    <row r="102" spans="1:76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3"/>
      <c r="BO102" s="293"/>
      <c r="BP102" s="293"/>
      <c r="BQ102" s="293"/>
      <c r="BR102" s="293"/>
      <c r="BS102" s="293"/>
      <c r="BT102" s="293"/>
      <c r="BU102" s="293"/>
      <c r="BV102" s="293"/>
      <c r="BW102" s="293"/>
      <c r="BX102" s="293"/>
    </row>
    <row r="103" spans="1:76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3"/>
      <c r="BO103" s="293"/>
      <c r="BP103" s="293"/>
      <c r="BQ103" s="293"/>
      <c r="BR103" s="293"/>
      <c r="BS103" s="293"/>
      <c r="BT103" s="293"/>
      <c r="BU103" s="293"/>
      <c r="BV103" s="293"/>
      <c r="BW103" s="293"/>
      <c r="BX103" s="293"/>
    </row>
    <row r="104" spans="1:7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</row>
    <row r="105" spans="1:7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</row>
    <row r="106" spans="1:7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</row>
    <row r="107" spans="1:7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</row>
    <row r="108" spans="1:7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</row>
    <row r="109" spans="1:7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</row>
    <row r="110" spans="1:7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</row>
    <row r="111" spans="1:7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</row>
    <row r="112" spans="1:7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</row>
    <row r="113" spans="3:6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</row>
    <row r="114" spans="3:6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</row>
    <row r="115" spans="3:6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</row>
    <row r="116" spans="3:6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</row>
    <row r="117" spans="3:6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</row>
    <row r="118" spans="3:6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</row>
    <row r="119" spans="3:6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</row>
    <row r="120" spans="3:6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</row>
    <row r="121" spans="3:6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</row>
    <row r="122" spans="3:6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</row>
    <row r="123" spans="3:6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  <row r="173" spans="3:6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</row>
    <row r="174" spans="3:6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</row>
    <row r="175" spans="3:6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</row>
    <row r="176" spans="3:6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</row>
    <row r="177" spans="3:6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</row>
    <row r="178" spans="3:6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</row>
    <row r="179" spans="3:6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</row>
    <row r="180" spans="3:65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</row>
    <row r="181" spans="3:65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</row>
    <row r="182" spans="3:65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</row>
    <row r="183" spans="3:65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</row>
    <row r="184" spans="3:65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</row>
    <row r="185" spans="3:65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</row>
    <row r="186" spans="3:65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</row>
    <row r="187" spans="3:65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</row>
    <row r="188" spans="3:65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</row>
    <row r="189" spans="3:65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</row>
    <row r="190" spans="3:65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</row>
  </sheetData>
  <mergeCells count="57"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BE3:BE4"/>
    <mergeCell ref="BB3:BB4"/>
    <mergeCell ref="AA3:AA4"/>
    <mergeCell ref="BL3:BM3"/>
    <mergeCell ref="BG3:BK3"/>
    <mergeCell ref="AM3:AM4"/>
    <mergeCell ref="AN3:AN4"/>
    <mergeCell ref="AO3:AO4"/>
    <mergeCell ref="AP3:AP4"/>
    <mergeCell ref="AU3:AU4"/>
    <mergeCell ref="AV3:AV4"/>
    <mergeCell ref="BA3:BA4"/>
    <mergeCell ref="AT3:AT4"/>
    <mergeCell ref="BD3:BD4"/>
    <mergeCell ref="BC3:BC4"/>
    <mergeCell ref="BF3:BF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X160"/>
  <sheetViews>
    <sheetView topLeftCell="B1" workbookViewId="0">
      <pane xSplit="3" ySplit="4" topLeftCell="BE5" activePane="bottomRight" state="frozenSplit"/>
      <selection activeCell="BP28" sqref="BP28"/>
      <selection pane="topRight" activeCell="AB1" sqref="AB1"/>
      <selection pane="bottomLeft" activeCell="B4" sqref="B4"/>
      <selection pane="bottomRight" activeCell="D28" sqref="D28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5" width="7.5703125" hidden="1" customWidth="1"/>
    <col min="46" max="46" width="25.28515625" bestFit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8" width="8.140625" customWidth="1"/>
    <col min="59" max="63" width="8" customWidth="1"/>
    <col min="64" max="64" width="8.42578125" bestFit="1" customWidth="1"/>
    <col min="65" max="65" width="8.85546875" customWidth="1"/>
    <col min="67" max="76" width="11.42578125" style="296"/>
  </cols>
  <sheetData>
    <row r="1" spans="1:76" x14ac:dyDescent="0.2">
      <c r="D1" s="538" t="s">
        <v>6</v>
      </c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8"/>
      <c r="T1" s="538"/>
      <c r="U1" s="538"/>
      <c r="V1" s="538"/>
      <c r="W1" s="538"/>
      <c r="X1" s="538"/>
      <c r="Y1" s="538"/>
      <c r="Z1" s="538"/>
      <c r="AA1" s="538"/>
      <c r="AB1" s="538"/>
      <c r="AC1" s="538"/>
      <c r="AD1" s="538"/>
      <c r="AE1" s="538"/>
      <c r="AF1" s="538"/>
      <c r="AG1" s="538"/>
      <c r="AH1" s="538"/>
      <c r="AI1" s="538"/>
      <c r="AJ1" s="538"/>
      <c r="AK1" s="538"/>
      <c r="AL1" s="538"/>
      <c r="AM1" s="538"/>
      <c r="AN1" s="538"/>
      <c r="AO1" s="538"/>
      <c r="AP1" s="538"/>
      <c r="AQ1" s="538"/>
      <c r="AR1" s="538"/>
      <c r="AS1" s="538"/>
      <c r="AT1" s="538"/>
      <c r="AU1" s="538"/>
      <c r="AV1" s="538"/>
      <c r="AW1" s="538"/>
      <c r="AX1" s="538"/>
      <c r="AY1" s="538"/>
      <c r="AZ1" s="538"/>
      <c r="BA1" s="538"/>
      <c r="BB1" s="538"/>
      <c r="BC1" s="538"/>
      <c r="BD1" s="538"/>
      <c r="BE1" s="538"/>
      <c r="BF1" s="538"/>
      <c r="BG1" s="412"/>
      <c r="BH1" s="412"/>
      <c r="BI1" s="412"/>
      <c r="BJ1" s="412"/>
      <c r="BK1" s="412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12"/>
      <c r="BH2" s="412"/>
      <c r="BI2" s="412"/>
      <c r="BJ2" s="412"/>
      <c r="BK2" s="412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s="265" customFormat="1" ht="13.5" customHeight="1" thickBot="1" x14ac:dyDescent="0.3">
      <c r="C3" s="266"/>
      <c r="D3" s="672" t="str">
        <f>+entero!D3</f>
        <v>V   A   R   I   A   B   L   E   S     b/</v>
      </c>
      <c r="E3" s="665" t="str">
        <f>+entero!E3</f>
        <v>2008                          A  fines de Dic*</v>
      </c>
      <c r="F3" s="665" t="str">
        <f>+entero!F3</f>
        <v>2009                          A  fines de Ene*</v>
      </c>
      <c r="G3" s="665" t="str">
        <f>+entero!G3</f>
        <v>2009                          A  fines de Feb*</v>
      </c>
      <c r="H3" s="665" t="str">
        <f>+entero!H3</f>
        <v>2009                          A  fines de Mar*</v>
      </c>
      <c r="I3" s="665" t="str">
        <f>+entero!I3</f>
        <v>2009                          A  fines de Abr*</v>
      </c>
      <c r="J3" s="665" t="str">
        <f>+entero!J3</f>
        <v>2009                          A  fines de May*</v>
      </c>
      <c r="K3" s="665" t="str">
        <f>+entero!K3</f>
        <v>2009                          A  fines de Jun*</v>
      </c>
      <c r="L3" s="665" t="str">
        <f>+entero!L3</f>
        <v>2009                          A  fines de Jul*</v>
      </c>
      <c r="M3" s="665" t="str">
        <f>+entero!M3</f>
        <v>2009                          A  fines de Ago*</v>
      </c>
      <c r="N3" s="665" t="str">
        <f>+entero!N3</f>
        <v>2009                          A  fines de Sep*</v>
      </c>
      <c r="O3" s="665" t="str">
        <f>+entero!O3</f>
        <v>2009                          A  fines de Oct*</v>
      </c>
      <c r="P3" s="665" t="str">
        <f>+entero!P3</f>
        <v>2009                          A  fines de Nov*</v>
      </c>
      <c r="Q3" s="665" t="str">
        <f>+entero!Q3</f>
        <v>2009                          A  fines de Dic*</v>
      </c>
      <c r="R3" s="665" t="str">
        <f>+entero!R3</f>
        <v>2010                          A  fines de Ene*</v>
      </c>
      <c r="S3" s="665" t="str">
        <f>+entero!S3</f>
        <v>2010                          A  fines de Feb*</v>
      </c>
      <c r="T3" s="665" t="str">
        <f>+entero!T3</f>
        <v>2010                          A  fines de Mar*</v>
      </c>
      <c r="U3" s="665" t="str">
        <f>+entero!U3</f>
        <v>2010                          A  fines de Abr*</v>
      </c>
      <c r="V3" s="665" t="str">
        <f>+entero!V3</f>
        <v>2010                          A  fines de May*</v>
      </c>
      <c r="W3" s="665" t="str">
        <f>+entero!W3</f>
        <v>2010                          A  fines de Jun*</v>
      </c>
      <c r="X3" s="665" t="str">
        <f>+entero!X3</f>
        <v>2010                          A  fines de Jul*</v>
      </c>
      <c r="Y3" s="665" t="str">
        <f>+entero!Y3</f>
        <v>2010                          A  fines de Ago*</v>
      </c>
      <c r="Z3" s="665" t="str">
        <f>+entero!Z3</f>
        <v>2010                          A  fines de Sep*</v>
      </c>
      <c r="AA3" s="665" t="str">
        <f>+entero!AA3</f>
        <v>2010                          A  fines de Oct*</v>
      </c>
      <c r="AB3" s="665" t="str">
        <f>+entero!AB3</f>
        <v>2010                          A  fines de Nov*</v>
      </c>
      <c r="AC3" s="665" t="str">
        <f>+entero!AC3</f>
        <v>2010                          A  fines de Dic*</v>
      </c>
      <c r="AD3" s="665" t="str">
        <f>+entero!AD3</f>
        <v>2011                          A  fines de Ene*</v>
      </c>
      <c r="AE3" s="665" t="str">
        <f>+entero!AE3</f>
        <v>2011                          A  fines de Feb*</v>
      </c>
      <c r="AF3" s="665" t="str">
        <f>+entero!AF3</f>
        <v>2011                          A  fines de Mar*</v>
      </c>
      <c r="AG3" s="665" t="str">
        <f>+entero!AG3</f>
        <v>2011                          A  fines de Abr*</v>
      </c>
      <c r="AH3" s="665" t="str">
        <f>+entero!AH3</f>
        <v>2011                          A  fines de May*</v>
      </c>
      <c r="AI3" s="665" t="str">
        <f>+entero!AI3</f>
        <v>2011                          A  fines de Jun*</v>
      </c>
      <c r="AJ3" s="665" t="str">
        <f>+entero!AJ3</f>
        <v>2011                          A  fines de Jul*</v>
      </c>
      <c r="AK3" s="665" t="str">
        <f>+entero!AK3</f>
        <v>2011                          A  fines de Ago*</v>
      </c>
      <c r="AL3" s="665" t="str">
        <f>+entero!AL3</f>
        <v>2011                          A  fines de Sep*</v>
      </c>
      <c r="AM3" s="665" t="str">
        <f>+entero!AM3</f>
        <v>2011                          A  fines de Oct*</v>
      </c>
      <c r="AN3" s="665" t="str">
        <f>+entero!AN3</f>
        <v>2011                          A  fines de Nov*</v>
      </c>
      <c r="AO3" s="665" t="str">
        <f>+entero!AO3</f>
        <v>2011                          A  fines de Dic*</v>
      </c>
      <c r="AP3" s="665" t="str">
        <f>+entero!AP3</f>
        <v>2012                          A  fines de Ene*</v>
      </c>
      <c r="AQ3" s="665" t="str">
        <f>+entero!AQ3</f>
        <v>2012                          A  fines de Feb*</v>
      </c>
      <c r="AR3" s="665" t="str">
        <f>+entero!AR3</f>
        <v>2012                          A  fines de Mar*</v>
      </c>
      <c r="AS3" s="665" t="str">
        <f>+entero!AS3</f>
        <v>2012                          A  fines de Abr*</v>
      </c>
      <c r="AT3" s="665" t="str">
        <f>+entero!AT3</f>
        <v>2012                          A  fines de May*</v>
      </c>
      <c r="AU3" s="665" t="str">
        <f>+entero!AU3</f>
        <v>2012                          A  fines de Jun*</v>
      </c>
      <c r="AV3" s="665" t="str">
        <f>+entero!AV3</f>
        <v>2012                          A  fines de Jul*</v>
      </c>
      <c r="AW3" s="665" t="str">
        <f>+entero!AW3</f>
        <v>2012                          A  fines de Ago*</v>
      </c>
      <c r="AX3" s="665" t="str">
        <f>+entero!AX3</f>
        <v>2012                          A  fines de Sep*</v>
      </c>
      <c r="AY3" s="665" t="str">
        <f>+entero!AY3</f>
        <v>2012                          A  fines de Oct*</v>
      </c>
      <c r="AZ3" s="665" t="str">
        <f>+entero!AZ3</f>
        <v>2012                          A  fines de Nov*</v>
      </c>
      <c r="BA3" s="665" t="str">
        <f>+entero!BA3</f>
        <v>2012                          A  fines de Dic*</v>
      </c>
      <c r="BB3" s="665" t="str">
        <f>+entero!BB3</f>
        <v>2013                          A  fines de Ene*</v>
      </c>
      <c r="BC3" s="665" t="str">
        <f>+entero!BC3</f>
        <v>2013                          A  fines de Feb*</v>
      </c>
      <c r="BD3" s="665" t="str">
        <f>+entero!BD3</f>
        <v>2013                          A  fines de Mar*</v>
      </c>
      <c r="BE3" s="665" t="str">
        <f>+entero!BE3</f>
        <v>2013                          A  fines de Abr*</v>
      </c>
      <c r="BF3" s="665" t="str">
        <f>+entero!BF3</f>
        <v>2013                          A  fines de May*</v>
      </c>
      <c r="BG3" s="669" t="str">
        <f>+entero!BG3</f>
        <v xml:space="preserve">   Semana 1*</v>
      </c>
      <c r="BH3" s="670"/>
      <c r="BI3" s="670"/>
      <c r="BJ3" s="670"/>
      <c r="BK3" s="671"/>
      <c r="BL3" s="667" t="s">
        <v>42</v>
      </c>
      <c r="BM3" s="668"/>
      <c r="BO3" s="302"/>
      <c r="BP3" s="302"/>
      <c r="BQ3" s="302"/>
      <c r="BR3" s="302"/>
      <c r="BS3" s="302"/>
      <c r="BT3" s="302"/>
      <c r="BU3" s="302"/>
      <c r="BV3" s="302"/>
      <c r="BW3" s="302"/>
      <c r="BX3" s="302"/>
    </row>
    <row r="4" spans="1:76" s="265" customFormat="1" ht="28.5" customHeight="1" thickBot="1" x14ac:dyDescent="0.25">
      <c r="C4" s="268"/>
      <c r="D4" s="673"/>
      <c r="E4" s="666"/>
      <c r="F4" s="666"/>
      <c r="G4" s="666"/>
      <c r="H4" s="666"/>
      <c r="I4" s="666"/>
      <c r="J4" s="666"/>
      <c r="K4" s="666"/>
      <c r="L4" s="666"/>
      <c r="M4" s="666"/>
      <c r="N4" s="666"/>
      <c r="O4" s="666"/>
      <c r="P4" s="666"/>
      <c r="Q4" s="666"/>
      <c r="R4" s="666"/>
      <c r="S4" s="666"/>
      <c r="T4" s="666"/>
      <c r="U4" s="666"/>
      <c r="V4" s="666"/>
      <c r="W4" s="666"/>
      <c r="X4" s="666"/>
      <c r="Y4" s="666"/>
      <c r="Z4" s="666"/>
      <c r="AA4" s="666"/>
      <c r="AB4" s="666"/>
      <c r="AC4" s="666"/>
      <c r="AD4" s="666"/>
      <c r="AE4" s="666"/>
      <c r="AF4" s="666"/>
      <c r="AG4" s="666"/>
      <c r="AH4" s="666"/>
      <c r="AI4" s="666"/>
      <c r="AJ4" s="666"/>
      <c r="AK4" s="666"/>
      <c r="AL4" s="666"/>
      <c r="AM4" s="666"/>
      <c r="AN4" s="666"/>
      <c r="AO4" s="666"/>
      <c r="AP4" s="666"/>
      <c r="AQ4" s="666"/>
      <c r="AR4" s="666"/>
      <c r="AS4" s="666"/>
      <c r="AT4" s="666"/>
      <c r="AU4" s="666"/>
      <c r="AV4" s="666"/>
      <c r="AW4" s="666"/>
      <c r="AX4" s="666"/>
      <c r="AY4" s="666"/>
      <c r="AZ4" s="666"/>
      <c r="BA4" s="666"/>
      <c r="BB4" s="666"/>
      <c r="BC4" s="666"/>
      <c r="BD4" s="666"/>
      <c r="BE4" s="666"/>
      <c r="BF4" s="666"/>
      <c r="BG4" s="267">
        <f>+entero!BG4</f>
        <v>41428</v>
      </c>
      <c r="BH4" s="447">
        <f>+entero!BH4</f>
        <v>41429</v>
      </c>
      <c r="BI4" s="447">
        <f>+entero!BI4</f>
        <v>41430</v>
      </c>
      <c r="BJ4" s="447">
        <f>+entero!BJ4</f>
        <v>41431</v>
      </c>
      <c r="BK4" s="448">
        <f>+entero!BK4</f>
        <v>41432</v>
      </c>
      <c r="BL4" s="269" t="s">
        <v>25</v>
      </c>
      <c r="BM4" s="270" t="s">
        <v>103</v>
      </c>
      <c r="BO4" s="302"/>
      <c r="BP4" s="302"/>
      <c r="BQ4" s="302"/>
      <c r="BR4" s="302"/>
      <c r="BS4" s="302"/>
      <c r="BT4" s="302"/>
      <c r="BU4" s="302"/>
      <c r="BV4" s="302"/>
      <c r="BW4" s="302"/>
      <c r="BX4" s="302"/>
    </row>
    <row r="5" spans="1:76" x14ac:dyDescent="0.2">
      <c r="A5" s="3"/>
      <c r="B5" s="11"/>
      <c r="C5" s="27" t="s">
        <v>68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39">
        <v>7.5</v>
      </c>
      <c r="BH5" s="39">
        <v>7.5</v>
      </c>
      <c r="BI5" s="39">
        <v>7.5</v>
      </c>
      <c r="BJ5" s="39">
        <v>7.5</v>
      </c>
      <c r="BK5" s="39">
        <v>7.5</v>
      </c>
      <c r="BL5" s="98"/>
      <c r="BM5" s="40"/>
      <c r="BN5" s="3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x14ac:dyDescent="0.2">
      <c r="A6" s="3"/>
      <c r="B6" s="11"/>
      <c r="C6" s="20"/>
      <c r="D6" s="23" t="s">
        <v>69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15">
        <f>+entero!BG82</f>
        <v>6.96</v>
      </c>
      <c r="BH6" s="15">
        <f>+entero!BH82</f>
        <v>6.96</v>
      </c>
      <c r="BI6" s="15">
        <f>+entero!BI82</f>
        <v>6.96</v>
      </c>
      <c r="BJ6" s="15">
        <f>+entero!BJ82</f>
        <v>6.96</v>
      </c>
      <c r="BK6" s="15">
        <f>+entero!BK82</f>
        <v>6.96</v>
      </c>
      <c r="BL6" s="93">
        <f>+entero!BL82</f>
        <v>0</v>
      </c>
      <c r="BM6" s="104">
        <f>+entero!BM82</f>
        <v>0</v>
      </c>
      <c r="BN6" s="3"/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1:76" x14ac:dyDescent="0.2">
      <c r="A7" s="3"/>
      <c r="B7" s="11"/>
      <c r="C7" s="20"/>
      <c r="D7" s="23" t="s">
        <v>57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15">
        <f>+entero!BG83</f>
        <v>6.86</v>
      </c>
      <c r="BH7" s="15">
        <f>+entero!BH83</f>
        <v>6.86</v>
      </c>
      <c r="BI7" s="15">
        <f>+entero!BI83</f>
        <v>6.86</v>
      </c>
      <c r="BJ7" s="15">
        <f>+entero!BJ83</f>
        <v>6.86</v>
      </c>
      <c r="BK7" s="15">
        <f>+entero!BK83</f>
        <v>6.86</v>
      </c>
      <c r="BL7" s="93">
        <f>+entero!BL83</f>
        <v>0</v>
      </c>
      <c r="BM7" s="104">
        <f>+entero!BM83</f>
        <v>0</v>
      </c>
      <c r="BN7" s="3"/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1:76" ht="14.25" thickBot="1" x14ac:dyDescent="0.25">
      <c r="A8" s="3"/>
      <c r="B8" s="11"/>
      <c r="C8" s="20"/>
      <c r="D8" s="23" t="s">
        <v>213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2">
        <f>+entero!BG84</f>
        <v>6.9380892850277576</v>
      </c>
      <c r="BH8" s="112">
        <f>+entero!BH84</f>
        <v>6.9302428868871964</v>
      </c>
      <c r="BI8" s="112">
        <f>+entero!BI84</f>
        <v>6.9424353726760515</v>
      </c>
      <c r="BJ8" s="112">
        <f>+entero!BJ84</f>
        <v>6.9326433584405578</v>
      </c>
      <c r="BK8" s="112">
        <f>+entero!BK84</f>
        <v>6.9325689786548281</v>
      </c>
      <c r="BL8" s="93">
        <f>+entero!BL84</f>
        <v>-8.1569018120726255E-3</v>
      </c>
      <c r="BM8" s="104">
        <f>+entero!BM84</f>
        <v>-1.1752231614604591E-3</v>
      </c>
      <c r="BN8" s="3"/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1:76" ht="13.5" thickBot="1" x14ac:dyDescent="0.25">
      <c r="A9" s="3"/>
      <c r="B9" s="11"/>
      <c r="C9" s="20"/>
      <c r="D9" s="23" t="s">
        <v>65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84.365143646725642</v>
      </c>
      <c r="BC9" s="90">
        <f>+entero!BC85</f>
        <v>82.988886048395372</v>
      </c>
      <c r="BD9" s="90">
        <f>+entero!BD85</f>
        <v>82.272052541792476</v>
      </c>
      <c r="BE9" s="90">
        <f>+entero!BE85</f>
        <v>82.485914135764347</v>
      </c>
      <c r="BF9" s="90">
        <f>+entero!BF85</f>
        <v>80.77468528098467</v>
      </c>
      <c r="BG9" s="127"/>
      <c r="BH9" s="127"/>
      <c r="BI9" s="127"/>
      <c r="BJ9" s="127"/>
      <c r="BK9" s="127"/>
      <c r="BL9" s="93" t="s">
        <v>3</v>
      </c>
      <c r="BM9" s="104" t="s">
        <v>3</v>
      </c>
      <c r="BN9" s="3"/>
      <c r="BO9" s="30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1:76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32">
        <f>+entero!BG86</f>
        <v>1.83761</v>
      </c>
      <c r="BH10" s="32">
        <f>+entero!BH86</f>
        <v>1.83786</v>
      </c>
      <c r="BI10" s="32">
        <f>+entero!BI86</f>
        <v>1.8381099999999999</v>
      </c>
      <c r="BJ10" s="32">
        <f>+entero!BJ86</f>
        <v>1.83836</v>
      </c>
      <c r="BK10" s="32">
        <f>+entero!BK86</f>
        <v>1.8386100000000001</v>
      </c>
      <c r="BL10" s="93">
        <f>+entero!BL86</f>
        <v>1.7500000000001403E-3</v>
      </c>
      <c r="BM10" s="104">
        <f>+entero!BM86</f>
        <v>9.5271278159470008E-4</v>
      </c>
      <c r="BN10" s="3"/>
      <c r="BO10" s="304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1:76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127"/>
      <c r="BH11" s="127"/>
      <c r="BI11" s="127"/>
      <c r="BJ11" s="127"/>
      <c r="BK11" s="127"/>
      <c r="BL11" s="101"/>
      <c r="BM11" s="142"/>
      <c r="BN11" s="3"/>
      <c r="BO11" s="304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1:76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4"/>
      <c r="BH12" s="4"/>
      <c r="BI12" s="4"/>
      <c r="BJ12" s="4"/>
      <c r="BK12" s="4"/>
      <c r="BL12" s="4"/>
      <c r="BM12" s="4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1:76" ht="12.75" customHeight="1" x14ac:dyDescent="0.25">
      <c r="C13" s="54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4"/>
      <c r="BH13" s="4"/>
      <c r="BI13" s="4"/>
      <c r="BJ13" s="4"/>
      <c r="BK13" s="4"/>
      <c r="BL13" s="4"/>
      <c r="BM13" s="4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1:76" ht="13.5" customHeight="1" x14ac:dyDescent="0.25">
      <c r="C14" s="54" t="s">
        <v>110</v>
      </c>
      <c r="D14" s="1" t="s">
        <v>114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4"/>
      <c r="BH14" s="4"/>
      <c r="BI14" s="4"/>
      <c r="BJ14" s="4"/>
      <c r="BK14" s="4"/>
      <c r="BL14" s="4"/>
      <c r="BM14" s="4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1:76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4"/>
      <c r="BM15" s="53">
        <f ca="1">NOW()</f>
        <v>41437.44608530093</v>
      </c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1:76" ht="14.25" customHeight="1" x14ac:dyDescent="0.25">
      <c r="C16" s="6">
        <v>8</v>
      </c>
      <c r="D16" s="1" t="s">
        <v>104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4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M17" s="4"/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3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3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3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3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3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3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3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3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3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</row>
    <row r="75" spans="1:76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</row>
    <row r="76" spans="1:76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</row>
    <row r="77" spans="1:76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</row>
    <row r="78" spans="1:76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</row>
    <row r="79" spans="1:76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</row>
    <row r="80" spans="1:76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</row>
    <row r="81" spans="3:65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</row>
    <row r="82" spans="3:65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</row>
    <row r="83" spans="3:65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</row>
    <row r="84" spans="3:65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</row>
    <row r="85" spans="3:65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</row>
    <row r="86" spans="3:65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</row>
    <row r="87" spans="3:65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</row>
    <row r="88" spans="3:65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</row>
    <row r="89" spans="3:65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</row>
    <row r="90" spans="3:65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</row>
    <row r="91" spans="3:65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</row>
    <row r="92" spans="3:65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</row>
    <row r="93" spans="3:65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3:65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3:65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3:65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</row>
    <row r="101" spans="3:65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</row>
    <row r="102" spans="3:65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</row>
    <row r="103" spans="3:6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</row>
    <row r="104" spans="3:6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</row>
    <row r="105" spans="3:6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</row>
    <row r="106" spans="3:6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</row>
    <row r="107" spans="3:6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</row>
    <row r="108" spans="3:6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</row>
    <row r="109" spans="3:6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</row>
    <row r="110" spans="3:6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</row>
    <row r="111" spans="3:6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</row>
    <row r="112" spans="3:6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</row>
    <row r="113" spans="3:6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</row>
    <row r="114" spans="3:6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</row>
    <row r="115" spans="3:6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</row>
    <row r="116" spans="3:6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</row>
    <row r="117" spans="3:6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</row>
    <row r="118" spans="3:6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</row>
    <row r="119" spans="3:6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</row>
    <row r="120" spans="3:6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</row>
    <row r="121" spans="3:6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</row>
    <row r="122" spans="3:6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</row>
    <row r="123" spans="3:6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</sheetData>
  <mergeCells count="57">
    <mergeCell ref="BE3:BE4"/>
    <mergeCell ref="BB3:BB4"/>
    <mergeCell ref="AW3:AW4"/>
    <mergeCell ref="AX3:AX4"/>
    <mergeCell ref="AY3:AY4"/>
    <mergeCell ref="AZ3:AZ4"/>
    <mergeCell ref="BD3:BD4"/>
    <mergeCell ref="AQ3:AQ4"/>
    <mergeCell ref="AR3:AR4"/>
    <mergeCell ref="AS3:AS4"/>
    <mergeCell ref="AU3:AU4"/>
    <mergeCell ref="AV3:AV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AA3:AA4"/>
    <mergeCell ref="AE3:AE4"/>
    <mergeCell ref="AF3:AF4"/>
    <mergeCell ref="R3:R4"/>
    <mergeCell ref="AD3:AD4"/>
    <mergeCell ref="W3:W4"/>
    <mergeCell ref="T3:T4"/>
    <mergeCell ref="U3:U4"/>
    <mergeCell ref="V3:V4"/>
    <mergeCell ref="X3:X4"/>
    <mergeCell ref="S3:S4"/>
    <mergeCell ref="Y3:Y4"/>
    <mergeCell ref="Z3:Z4"/>
    <mergeCell ref="AB3:AB4"/>
    <mergeCell ref="AC3:AC4"/>
    <mergeCell ref="AG3:AG4"/>
    <mergeCell ref="BC3:BC4"/>
    <mergeCell ref="BL3:BM3"/>
    <mergeCell ref="AH3:AH4"/>
    <mergeCell ref="AI3:AI4"/>
    <mergeCell ref="AJ3:AJ4"/>
    <mergeCell ref="AL3:AL4"/>
    <mergeCell ref="BG3:BK3"/>
    <mergeCell ref="AM3:AM4"/>
    <mergeCell ref="AN3:AN4"/>
    <mergeCell ref="BA3:BA4"/>
    <mergeCell ref="AK3:AK4"/>
    <mergeCell ref="BF3:BF4"/>
    <mergeCell ref="AT3:AT4"/>
    <mergeCell ref="AO3:AO4"/>
    <mergeCell ref="AP3:AP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G6:BK11 BL6:BL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C164"/>
  <sheetViews>
    <sheetView workbookViewId="0">
      <pane xSplit="4" ySplit="4" topLeftCell="AO5" activePane="bottomRight" state="frozenSplit"/>
      <selection pane="topRight" activeCell="AB1" sqref="AB1"/>
      <selection pane="bottomLeft" activeCell="A4" sqref="A4"/>
      <selection pane="bottomRight" activeCell="AU38" sqref="AU38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8" width="7.5703125" customWidth="1"/>
    <col min="59" max="63" width="7.7109375" customWidth="1"/>
    <col min="64" max="64" width="8.140625" customWidth="1"/>
    <col min="65" max="65" width="8.85546875" customWidth="1"/>
    <col min="66" max="81" width="11.42578125" style="296"/>
  </cols>
  <sheetData>
    <row r="1" spans="1:76" x14ac:dyDescent="0.2">
      <c r="D1" s="538" t="s">
        <v>6</v>
      </c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8"/>
      <c r="T1" s="538"/>
      <c r="U1" s="538"/>
      <c r="V1" s="538"/>
      <c r="W1" s="538"/>
      <c r="X1" s="538"/>
      <c r="Y1" s="538"/>
      <c r="Z1" s="538"/>
      <c r="AA1" s="538"/>
      <c r="AB1" s="538"/>
      <c r="AC1" s="538"/>
      <c r="AD1" s="538"/>
      <c r="AE1" s="538"/>
      <c r="AF1" s="538"/>
      <c r="AG1" s="538"/>
      <c r="AH1" s="538"/>
      <c r="AI1" s="538"/>
      <c r="AJ1" s="538"/>
      <c r="AK1" s="538"/>
      <c r="AL1" s="538"/>
      <c r="AM1" s="538"/>
      <c r="AN1" s="538"/>
      <c r="AO1" s="538"/>
      <c r="AP1" s="538"/>
      <c r="AQ1" s="538"/>
      <c r="AR1" s="538"/>
      <c r="AS1" s="538"/>
      <c r="AT1" s="538"/>
      <c r="AU1" s="538"/>
      <c r="AV1" s="538"/>
      <c r="AW1" s="538"/>
      <c r="AX1" s="538"/>
      <c r="AY1" s="538"/>
      <c r="AZ1" s="538"/>
      <c r="BA1" s="538"/>
      <c r="BB1" s="538"/>
      <c r="BC1" s="538"/>
      <c r="BD1" s="538"/>
      <c r="BE1" s="538"/>
      <c r="BF1" s="538"/>
      <c r="BG1" s="412"/>
      <c r="BH1" s="412"/>
      <c r="BI1" s="412"/>
      <c r="BJ1" s="412"/>
      <c r="BK1" s="412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500"/>
      <c r="AX2" s="535"/>
      <c r="AY2" s="537"/>
      <c r="AZ2" s="537"/>
      <c r="BA2" s="537"/>
      <c r="BB2" s="537"/>
      <c r="BC2" s="537"/>
      <c r="BD2" s="537"/>
      <c r="BE2" s="537"/>
      <c r="BF2" s="537"/>
      <c r="BG2" s="412"/>
      <c r="BH2" s="412"/>
      <c r="BI2" s="412"/>
      <c r="BJ2" s="412"/>
      <c r="BK2" s="412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ht="13.5" customHeight="1" x14ac:dyDescent="0.25">
      <c r="C3" s="16"/>
      <c r="D3" s="663" t="s">
        <v>31</v>
      </c>
      <c r="E3" s="654" t="str">
        <f>+entero!E3</f>
        <v>2008                          A  fines de Dic*</v>
      </c>
      <c r="F3" s="654" t="str">
        <f>+entero!F3</f>
        <v>2009                          A  fines de Ene*</v>
      </c>
      <c r="G3" s="654" t="str">
        <f>+entero!G3</f>
        <v>2009                          A  fines de Feb*</v>
      </c>
      <c r="H3" s="654" t="str">
        <f>+entero!H3</f>
        <v>2009                          A  fines de Mar*</v>
      </c>
      <c r="I3" s="654" t="str">
        <f>+entero!I3</f>
        <v>2009                          A  fines de Abr*</v>
      </c>
      <c r="J3" s="654" t="str">
        <f>+entero!J3</f>
        <v>2009                          A  fines de May*</v>
      </c>
      <c r="K3" s="654" t="str">
        <f>+entero!K3</f>
        <v>2009                          A  fines de Jun*</v>
      </c>
      <c r="L3" s="654" t="str">
        <f>+entero!L3</f>
        <v>2009                          A  fines de Jul*</v>
      </c>
      <c r="M3" s="654" t="str">
        <f>+entero!M3</f>
        <v>2009                          A  fines de Ago*</v>
      </c>
      <c r="N3" s="654" t="str">
        <f>+entero!N3</f>
        <v>2009                          A  fines de Sep*</v>
      </c>
      <c r="O3" s="654" t="str">
        <f>+entero!O3</f>
        <v>2009                          A  fines de Oct*</v>
      </c>
      <c r="P3" s="654" t="str">
        <f>+entero!P3</f>
        <v>2009                          A  fines de Nov*</v>
      </c>
      <c r="Q3" s="654" t="str">
        <f>+entero!Q3</f>
        <v>2009                          A  fines de Dic*</v>
      </c>
      <c r="R3" s="654" t="str">
        <f>+entero!R3</f>
        <v>2010                          A  fines de Ene*</v>
      </c>
      <c r="S3" s="654" t="str">
        <f>+entero!S3</f>
        <v>2010                          A  fines de Feb*</v>
      </c>
      <c r="T3" s="654" t="str">
        <f>+entero!T3</f>
        <v>2010                          A  fines de Mar*</v>
      </c>
      <c r="U3" s="654" t="str">
        <f>+entero!U3</f>
        <v>2010                          A  fines de Abr*</v>
      </c>
      <c r="V3" s="654" t="str">
        <f>+entero!V3</f>
        <v>2010                          A  fines de May*</v>
      </c>
      <c r="W3" s="654" t="str">
        <f>+entero!W3</f>
        <v>2010                          A  fines de Jun*</v>
      </c>
      <c r="X3" s="654" t="str">
        <f>+entero!X3</f>
        <v>2010                          A  fines de Jul*</v>
      </c>
      <c r="Y3" s="654" t="str">
        <f>+entero!Y3</f>
        <v>2010                          A  fines de Ago*</v>
      </c>
      <c r="Z3" s="654" t="str">
        <f>+entero!Z3</f>
        <v>2010                          A  fines de Sep*</v>
      </c>
      <c r="AA3" s="654" t="str">
        <f>+entero!AA3</f>
        <v>2010                          A  fines de Oct*</v>
      </c>
      <c r="AB3" s="654" t="str">
        <f>+entero!AB3</f>
        <v>2010                          A  fines de Nov*</v>
      </c>
      <c r="AC3" s="654" t="str">
        <f>+entero!AC3</f>
        <v>2010                          A  fines de Dic*</v>
      </c>
      <c r="AD3" s="654" t="str">
        <f>+entero!AD3</f>
        <v>2011                          A  fines de Ene*</v>
      </c>
      <c r="AE3" s="654" t="str">
        <f>+entero!AE3</f>
        <v>2011                          A  fines de Feb*</v>
      </c>
      <c r="AF3" s="654" t="str">
        <f>+entero!AF3</f>
        <v>2011                          A  fines de Mar*</v>
      </c>
      <c r="AG3" s="654" t="str">
        <f>+entero!AG3</f>
        <v>2011                          A  fines de Abr*</v>
      </c>
      <c r="AH3" s="654" t="str">
        <f>+entero!AH3</f>
        <v>2011                          A  fines de May*</v>
      </c>
      <c r="AI3" s="654" t="str">
        <f>+entero!AI3</f>
        <v>2011                          A  fines de Jun*</v>
      </c>
      <c r="AJ3" s="654" t="str">
        <f>+entero!AJ3</f>
        <v>2011                          A  fines de Jul*</v>
      </c>
      <c r="AK3" s="654" t="str">
        <f>+entero!AK3</f>
        <v>2011                          A  fines de Ago*</v>
      </c>
      <c r="AL3" s="654" t="str">
        <f>+entero!AL3</f>
        <v>2011                          A  fines de Sep*</v>
      </c>
      <c r="AM3" s="654" t="str">
        <f>+entero!AM3</f>
        <v>2011                          A  fines de Oct*</v>
      </c>
      <c r="AN3" s="654" t="str">
        <f>+entero!AN3</f>
        <v>2011                          A  fines de Nov*</v>
      </c>
      <c r="AO3" s="654" t="str">
        <f>+entero!AO3</f>
        <v>2011                          A  fines de Dic*</v>
      </c>
      <c r="AP3" s="654" t="str">
        <f>+entero!AP3</f>
        <v>2012                          A  fines de Ene*</v>
      </c>
      <c r="AQ3" s="654" t="str">
        <f>+entero!AQ3</f>
        <v>2012                          A  fines de Feb*</v>
      </c>
      <c r="AR3" s="654" t="str">
        <f>+entero!AR3</f>
        <v>2012                          A  fines de Mar*</v>
      </c>
      <c r="AS3" s="654" t="str">
        <f>+entero!AS3</f>
        <v>2012                          A  fines de Abr*</v>
      </c>
      <c r="AT3" s="654" t="str">
        <f>+entero!AT3</f>
        <v>2012                          A  fines de May*</v>
      </c>
      <c r="AU3" s="654" t="str">
        <f>+entero!AU3</f>
        <v>2012                          A  fines de Jun*</v>
      </c>
      <c r="AV3" s="654" t="str">
        <f>+entero!AV3</f>
        <v>2012                          A  fines de Jul*</v>
      </c>
      <c r="AW3" s="654" t="str">
        <f>+entero!AW3</f>
        <v>2012                          A  fines de Ago*</v>
      </c>
      <c r="AX3" s="654" t="str">
        <f>+entero!AX3</f>
        <v>2012                          A  fines de Sep*</v>
      </c>
      <c r="AY3" s="654" t="str">
        <f>+entero!AY3</f>
        <v>2012                          A  fines de Oct*</v>
      </c>
      <c r="AZ3" s="654" t="str">
        <f>+entero!AZ3</f>
        <v>2012                          A  fines de Nov*</v>
      </c>
      <c r="BA3" s="654" t="str">
        <f>+entero!BA3</f>
        <v>2012                          A  fines de Dic*</v>
      </c>
      <c r="BB3" s="654" t="str">
        <f>+entero!BB3</f>
        <v>2013                          A  fines de Ene*</v>
      </c>
      <c r="BC3" s="654" t="str">
        <f>+entero!BC3</f>
        <v>2013                          A  fines de Feb*</v>
      </c>
      <c r="BD3" s="654" t="str">
        <f>+entero!BD3</f>
        <v>2013                          A  fines de Mar*</v>
      </c>
      <c r="BE3" s="654" t="str">
        <f>+entero!BE3</f>
        <v>2013                          A  fines de Abr*</v>
      </c>
      <c r="BF3" s="654" t="str">
        <f>+entero!BF3</f>
        <v>2013                          A  fines de May*</v>
      </c>
      <c r="BG3" s="659" t="str">
        <f>+entero!BG3</f>
        <v xml:space="preserve">   Semana 1*</v>
      </c>
      <c r="BH3" s="660"/>
      <c r="BI3" s="660"/>
      <c r="BJ3" s="660"/>
      <c r="BK3" s="661"/>
      <c r="BL3" s="657" t="s">
        <v>42</v>
      </c>
      <c r="BM3" s="658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1:76" ht="27.75" customHeight="1" thickBot="1" x14ac:dyDescent="0.25">
      <c r="C4" s="21"/>
      <c r="D4" s="664"/>
      <c r="E4" s="656"/>
      <c r="F4" s="656"/>
      <c r="G4" s="656"/>
      <c r="H4" s="656"/>
      <c r="I4" s="656"/>
      <c r="J4" s="656"/>
      <c r="K4" s="656"/>
      <c r="L4" s="656"/>
      <c r="M4" s="656"/>
      <c r="N4" s="656"/>
      <c r="O4" s="656"/>
      <c r="P4" s="656"/>
      <c r="Q4" s="656"/>
      <c r="R4" s="656"/>
      <c r="S4" s="656"/>
      <c r="T4" s="656"/>
      <c r="U4" s="656"/>
      <c r="V4" s="656"/>
      <c r="W4" s="656"/>
      <c r="X4" s="656"/>
      <c r="Y4" s="656"/>
      <c r="Z4" s="656"/>
      <c r="AA4" s="656"/>
      <c r="AB4" s="656"/>
      <c r="AC4" s="656"/>
      <c r="AD4" s="656"/>
      <c r="AE4" s="656"/>
      <c r="AF4" s="656"/>
      <c r="AG4" s="656"/>
      <c r="AH4" s="656"/>
      <c r="AI4" s="656"/>
      <c r="AJ4" s="656"/>
      <c r="AK4" s="656"/>
      <c r="AL4" s="656"/>
      <c r="AM4" s="656"/>
      <c r="AN4" s="656"/>
      <c r="AO4" s="656"/>
      <c r="AP4" s="656"/>
      <c r="AQ4" s="656"/>
      <c r="AR4" s="656"/>
      <c r="AS4" s="656"/>
      <c r="AT4" s="656"/>
      <c r="AU4" s="656"/>
      <c r="AV4" s="656"/>
      <c r="AW4" s="656"/>
      <c r="AX4" s="656"/>
      <c r="AY4" s="656"/>
      <c r="AZ4" s="656"/>
      <c r="BA4" s="656"/>
      <c r="BB4" s="656"/>
      <c r="BC4" s="656"/>
      <c r="BD4" s="656"/>
      <c r="BE4" s="656"/>
      <c r="BF4" s="656"/>
      <c r="BG4" s="95">
        <f>+entero!BG4</f>
        <v>41428</v>
      </c>
      <c r="BH4" s="89">
        <f>+entero!BH4</f>
        <v>41429</v>
      </c>
      <c r="BI4" s="89">
        <f>+entero!BI4</f>
        <v>41430</v>
      </c>
      <c r="BJ4" s="89">
        <f>+entero!BJ4</f>
        <v>41431</v>
      </c>
      <c r="BK4" s="438">
        <f>+entero!BK4</f>
        <v>41432</v>
      </c>
      <c r="BL4" s="99" t="s">
        <v>25</v>
      </c>
      <c r="BM4" s="136" t="s">
        <v>103</v>
      </c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1:76" x14ac:dyDescent="0.2">
      <c r="A5" s="3"/>
      <c r="B5" s="12"/>
      <c r="C5" s="27" t="s">
        <v>49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442"/>
      <c r="BH5" s="37"/>
      <c r="BI5" s="37"/>
      <c r="BJ5" s="37"/>
      <c r="BK5" s="443"/>
      <c r="BL5" s="100"/>
      <c r="BM5" s="38"/>
      <c r="BN5" s="300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x14ac:dyDescent="0.2">
      <c r="A6" s="3"/>
      <c r="B6" s="49" t="s">
        <v>3</v>
      </c>
      <c r="C6" s="24"/>
      <c r="D6" s="108" t="s">
        <v>66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3493.3666923600003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4202.2611330399995</v>
      </c>
      <c r="BE6" s="78">
        <f>+entero!BE89</f>
        <v>4289.1819784899999</v>
      </c>
      <c r="BF6" s="78">
        <f>+entero!BF89</f>
        <v>4278.8784477999998</v>
      </c>
      <c r="BG6" s="75">
        <f>+entero!BG89</f>
        <v>4281.1003989700002</v>
      </c>
      <c r="BH6" s="68">
        <f>+entero!BH89</f>
        <v>4292.9828457599997</v>
      </c>
      <c r="BI6" s="68">
        <f>+entero!BI89</f>
        <v>4294.2115668300003</v>
      </c>
      <c r="BJ6" s="68">
        <f>+entero!BJ89</f>
        <v>4295.6276592000004</v>
      </c>
      <c r="BK6" s="444">
        <f>+entero!BK89</f>
        <v>4299.5777234500001</v>
      </c>
      <c r="BL6" s="14">
        <f>+entero!BL89</f>
        <v>20.699275650000345</v>
      </c>
      <c r="BM6" s="104">
        <f>+entero!BM89</f>
        <v>4.837547012031429E-3</v>
      </c>
      <c r="BN6" s="300"/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1:76" x14ac:dyDescent="0.2">
      <c r="A7" s="3"/>
      <c r="B7" s="49"/>
      <c r="C7" s="24"/>
      <c r="D7" s="23" t="s">
        <v>28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2620.6687434300002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3020.1192096999998</v>
      </c>
      <c r="BE7" s="78">
        <f>+entero!BE90</f>
        <v>3066.2793481499998</v>
      </c>
      <c r="BF7" s="78">
        <f>+entero!BF90</f>
        <v>3056.61824824</v>
      </c>
      <c r="BG7" s="75">
        <f>+entero!BG90</f>
        <v>3058.50979628</v>
      </c>
      <c r="BH7" s="68">
        <f>+entero!BH90</f>
        <v>3069.9500890200002</v>
      </c>
      <c r="BI7" s="68">
        <f>+entero!BI90</f>
        <v>3071.1248173600002</v>
      </c>
      <c r="BJ7" s="68">
        <f>+entero!BJ90</f>
        <v>3072.5127949100001</v>
      </c>
      <c r="BK7" s="444">
        <f>+entero!BK90</f>
        <v>3075.57460911</v>
      </c>
      <c r="BL7" s="14">
        <f>+entero!BL90</f>
        <v>18.956360870000026</v>
      </c>
      <c r="BM7" s="104">
        <f>+entero!BM90</f>
        <v>6.2017430148220143E-3</v>
      </c>
      <c r="BN7" s="300"/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1:76" x14ac:dyDescent="0.2">
      <c r="A8" s="3"/>
      <c r="B8" s="49"/>
      <c r="C8" s="24"/>
      <c r="D8" s="23" t="s">
        <v>29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872.69794893000005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682.14192333999995</v>
      </c>
      <c r="BE8" s="78">
        <f>+entero!BE91</f>
        <v>722.90263034000009</v>
      </c>
      <c r="BF8" s="78">
        <f>+entero!BF91</f>
        <v>722.26019956000005</v>
      </c>
      <c r="BG8" s="75">
        <f>+entero!BG91</f>
        <v>722.59060268999997</v>
      </c>
      <c r="BH8" s="68">
        <f>+entero!BH91</f>
        <v>723.03275673999997</v>
      </c>
      <c r="BI8" s="68">
        <f>+entero!BI91</f>
        <v>723.08674947000009</v>
      </c>
      <c r="BJ8" s="68">
        <f>+entero!BJ91</f>
        <v>723.11486429000001</v>
      </c>
      <c r="BK8" s="444">
        <f>+entero!BK91</f>
        <v>724.00311433999991</v>
      </c>
      <c r="BL8" s="14">
        <f>+entero!BL91</f>
        <v>1.7429147799998645</v>
      </c>
      <c r="BM8" s="104">
        <f>+entero!BM91</f>
        <v>2.4131397259070653E-3</v>
      </c>
      <c r="BN8" s="300"/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1:76" x14ac:dyDescent="0.2">
      <c r="A9" s="3"/>
      <c r="B9" s="49"/>
      <c r="C9" s="24"/>
      <c r="D9" s="23" t="s">
        <v>30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5">
        <f>+entero!BG92</f>
        <v>500</v>
      </c>
      <c r="BH9" s="68">
        <f>+entero!BH92</f>
        <v>500</v>
      </c>
      <c r="BI9" s="68">
        <f>+entero!BI92</f>
        <v>500</v>
      </c>
      <c r="BJ9" s="68">
        <f>+entero!BJ92</f>
        <v>500</v>
      </c>
      <c r="BK9" s="444">
        <f>+entero!BK92</f>
        <v>500</v>
      </c>
      <c r="BL9" s="14">
        <f>+entero!BL92</f>
        <v>0</v>
      </c>
      <c r="BM9" s="104">
        <f>+entero!BM92</f>
        <v>0</v>
      </c>
      <c r="BN9" s="300"/>
      <c r="BO9" s="29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1:76" x14ac:dyDescent="0.2">
      <c r="A10" s="3"/>
      <c r="B10" s="49"/>
      <c r="C10" s="24"/>
      <c r="D10" s="108" t="s">
        <v>75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5"/>
      <c r="BH10" s="68"/>
      <c r="BI10" s="68"/>
      <c r="BJ10" s="68"/>
      <c r="BK10" s="444"/>
      <c r="BL10" s="14" t="str">
        <f>+entero!BL93</f>
        <v xml:space="preserve"> </v>
      </c>
      <c r="BM10" s="104" t="str">
        <f>+entero!BM93</f>
        <v xml:space="preserve"> </v>
      </c>
      <c r="BN10" s="300"/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1:76" ht="13.5" x14ac:dyDescent="0.2">
      <c r="A11" s="3"/>
      <c r="B11" s="49"/>
      <c r="C11" s="24"/>
      <c r="D11" s="23" t="s">
        <v>218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5">
        <f>+entero!BG94</f>
        <v>2866.9408480575648</v>
      </c>
      <c r="BH11" s="68">
        <f>+entero!BH94</f>
        <v>2866.9408480575648</v>
      </c>
      <c r="BI11" s="68">
        <f>+entero!BI94</f>
        <v>2866.9408480575648</v>
      </c>
      <c r="BJ11" s="68">
        <f>+entero!BJ94</f>
        <v>2866.9408480575648</v>
      </c>
      <c r="BK11" s="444">
        <f>+entero!BK94</f>
        <v>2868.1855000657652</v>
      </c>
      <c r="BL11" s="14">
        <f>+entero!BL94</f>
        <v>1.244652008200319</v>
      </c>
      <c r="BM11" s="104">
        <f>+entero!BM94</f>
        <v>4.3413940997205636E-4</v>
      </c>
      <c r="BN11" s="300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1:76" ht="13.5" x14ac:dyDescent="0.2">
      <c r="A12" s="3"/>
      <c r="B12" s="49"/>
      <c r="C12" s="24"/>
      <c r="D12" s="23" t="s">
        <v>214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5">
        <f>+entero!BG95</f>
        <v>1672.8119241982506</v>
      </c>
      <c r="BH12" s="68">
        <f>+entero!BH95</f>
        <v>1672.8119241982506</v>
      </c>
      <c r="BI12" s="68">
        <f>+entero!BI95</f>
        <v>1672.8119241982506</v>
      </c>
      <c r="BJ12" s="68">
        <f>+entero!BJ95</f>
        <v>1672.8119241982506</v>
      </c>
      <c r="BK12" s="444">
        <f>+entero!BK95</f>
        <v>1673.814475218659</v>
      </c>
      <c r="BL12" s="14">
        <f>+entero!BL95</f>
        <v>1.0025510204084185</v>
      </c>
      <c r="BM12" s="104">
        <f>+entero!BM95</f>
        <v>5.9932082376135121E-4</v>
      </c>
      <c r="BN12" s="300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1:76" ht="13.5" thickBot="1" x14ac:dyDescent="0.25">
      <c r="A13" s="3"/>
      <c r="B13" s="49"/>
      <c r="C13" s="21"/>
      <c r="D13" s="117" t="s">
        <v>60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125">
        <f>+entero!BG96</f>
        <v>2030.7471590379007</v>
      </c>
      <c r="BH13" s="126">
        <f>+entero!BH96</f>
        <v>2030.7471590379007</v>
      </c>
      <c r="BI13" s="126">
        <f>+entero!BI96</f>
        <v>2030.7471590379007</v>
      </c>
      <c r="BJ13" s="126">
        <f>+entero!BJ96</f>
        <v>2030.7471590379007</v>
      </c>
      <c r="BK13" s="445">
        <f>+entero!BK96</f>
        <v>2017.9467563788696</v>
      </c>
      <c r="BL13" s="80">
        <f>+entero!BL96</f>
        <v>-12.800402659031079</v>
      </c>
      <c r="BM13" s="142">
        <f>+entero!BM96</f>
        <v>-6.3032970904637331E-3</v>
      </c>
      <c r="BN13" s="300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1:76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4"/>
      <c r="BH14" s="4"/>
      <c r="BI14" s="4"/>
      <c r="BJ14" s="4"/>
      <c r="BK14" s="4"/>
      <c r="BL14" s="4"/>
      <c r="BM14" s="4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1:76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4"/>
      <c r="BM15" s="53"/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1:76" ht="14.25" customHeight="1" x14ac:dyDescent="0.25">
      <c r="C16" s="54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50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ht="14.25" customHeight="1" x14ac:dyDescent="0.25">
      <c r="C17" s="6">
        <v>9</v>
      </c>
      <c r="D17" s="1" t="s">
        <v>76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M17" s="50"/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ht="14.25" customHeight="1" x14ac:dyDescent="0.25">
      <c r="C18" s="6">
        <v>10</v>
      </c>
      <c r="D18" s="616" t="s">
        <v>208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4"/>
      <c r="BM18" s="50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3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3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3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3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3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3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</row>
    <row r="79" spans="1:76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</row>
    <row r="80" spans="1:76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</row>
    <row r="81" spans="3:65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</row>
    <row r="82" spans="3:65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</row>
    <row r="83" spans="3:65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</row>
    <row r="84" spans="3:65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</row>
    <row r="85" spans="3:65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</row>
    <row r="86" spans="3:65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</row>
    <row r="87" spans="3:65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</row>
    <row r="88" spans="3:65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</row>
    <row r="89" spans="3:65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</row>
    <row r="90" spans="3:65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</row>
    <row r="91" spans="3:65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</row>
    <row r="92" spans="3:65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</row>
    <row r="93" spans="3:65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3:65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3:65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3:65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</row>
    <row r="101" spans="3:6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</row>
    <row r="102" spans="3:6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</row>
    <row r="103" spans="3:65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</row>
    <row r="104" spans="3:65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</row>
    <row r="105" spans="3:65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</row>
    <row r="106" spans="3:65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</row>
    <row r="107" spans="3:65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</row>
    <row r="108" spans="3:65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</row>
    <row r="109" spans="3:65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</row>
    <row r="110" spans="3:65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</row>
    <row r="111" spans="3:65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</row>
    <row r="112" spans="3:65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</row>
    <row r="113" spans="3:6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</row>
    <row r="114" spans="3:6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</row>
    <row r="115" spans="3:6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</row>
    <row r="116" spans="3:6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</row>
    <row r="117" spans="3:6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</row>
    <row r="118" spans="3:6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</row>
    <row r="119" spans="3:6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</row>
    <row r="120" spans="3:6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</row>
    <row r="121" spans="3:6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</row>
    <row r="122" spans="3:6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</row>
    <row r="123" spans="3:6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</row>
    <row r="124" spans="3:65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</row>
    <row r="125" spans="3:65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</row>
    <row r="126" spans="3:65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</row>
    <row r="127" spans="3:65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</row>
    <row r="128" spans="3:65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</row>
    <row r="129" spans="3:65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</row>
    <row r="130" spans="3:65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</row>
    <row r="131" spans="3:65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</row>
    <row r="132" spans="3:65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</row>
    <row r="133" spans="3:65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</row>
    <row r="134" spans="3:65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</row>
    <row r="135" spans="3:65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</row>
    <row r="136" spans="3:65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</row>
    <row r="137" spans="3:65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</row>
    <row r="138" spans="3:65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</row>
    <row r="139" spans="3:65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</row>
    <row r="140" spans="3:65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</row>
    <row r="141" spans="3:65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</row>
    <row r="142" spans="3:65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</row>
    <row r="143" spans="3:65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</row>
    <row r="144" spans="3:65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</row>
    <row r="145" spans="3:65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</row>
    <row r="146" spans="3:65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</row>
    <row r="147" spans="3:65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</row>
    <row r="148" spans="3:65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</row>
    <row r="149" spans="3:65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</row>
    <row r="150" spans="3:65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</row>
    <row r="151" spans="3:65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</row>
    <row r="152" spans="3:65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</row>
    <row r="153" spans="3:65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</row>
    <row r="154" spans="3:65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</row>
    <row r="155" spans="3:65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</row>
    <row r="156" spans="3:65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</row>
    <row r="157" spans="3:65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</row>
    <row r="158" spans="3:65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</row>
    <row r="159" spans="3:65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</row>
    <row r="160" spans="3:65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</row>
    <row r="161" spans="3:65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</row>
    <row r="162" spans="3:65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</sheetData>
  <mergeCells count="57">
    <mergeCell ref="BF3:BF4"/>
    <mergeCell ref="AY3:AY4"/>
    <mergeCell ref="AZ3:AZ4"/>
    <mergeCell ref="BA3:BA4"/>
    <mergeCell ref="BB3:BB4"/>
    <mergeCell ref="BE3:BE4"/>
    <mergeCell ref="BC3:BC4"/>
    <mergeCell ref="BD3:BD4"/>
    <mergeCell ref="AQ3:AQ4"/>
    <mergeCell ref="AV3:AV4"/>
    <mergeCell ref="AU3:AU4"/>
    <mergeCell ref="AW3:AW4"/>
    <mergeCell ref="AX3:AX4"/>
    <mergeCell ref="AS3:AS4"/>
    <mergeCell ref="AT3:AT4"/>
    <mergeCell ref="AR3:AR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BL3:BM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G3:BK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L6:BL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W170"/>
  <sheetViews>
    <sheetView tabSelected="1"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BO22" sqref="BO22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8" width="7.85546875" customWidth="1"/>
    <col min="59" max="59" width="8" customWidth="1"/>
    <col min="60" max="62" width="7.7109375" customWidth="1"/>
    <col min="63" max="63" width="7.85546875" customWidth="1"/>
    <col min="64" max="64" width="1.5703125" customWidth="1"/>
    <col min="65" max="75" width="11.42578125" style="296"/>
  </cols>
  <sheetData>
    <row r="1" spans="1:74" x14ac:dyDescent="0.2">
      <c r="D1" s="538" t="s">
        <v>6</v>
      </c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8"/>
      <c r="T1" s="538"/>
      <c r="U1" s="538"/>
      <c r="V1" s="538"/>
      <c r="W1" s="538"/>
      <c r="X1" s="538"/>
      <c r="Y1" s="538"/>
      <c r="Z1" s="538"/>
      <c r="AA1" s="538"/>
      <c r="AB1" s="538"/>
      <c r="AC1" s="538"/>
      <c r="AD1" s="538"/>
      <c r="AE1" s="538"/>
      <c r="AF1" s="538"/>
      <c r="AG1" s="538"/>
      <c r="AH1" s="538"/>
      <c r="AI1" s="538"/>
      <c r="AJ1" s="538"/>
      <c r="AK1" s="538"/>
      <c r="AL1" s="538"/>
      <c r="AM1" s="538"/>
      <c r="AN1" s="538"/>
      <c r="AO1" s="538"/>
      <c r="AP1" s="538"/>
      <c r="AQ1" s="538"/>
      <c r="AR1" s="538"/>
      <c r="AS1" s="538"/>
      <c r="AT1" s="538"/>
      <c r="AU1" s="538"/>
      <c r="AV1" s="538"/>
      <c r="AW1" s="538"/>
      <c r="AX1" s="538"/>
      <c r="AY1" s="538"/>
      <c r="AZ1" s="538"/>
      <c r="BA1" s="538"/>
      <c r="BB1" s="538"/>
      <c r="BC1" s="538"/>
      <c r="BD1" s="538"/>
      <c r="BE1" s="538"/>
      <c r="BF1" s="538"/>
      <c r="BG1" s="538"/>
      <c r="BH1" s="538"/>
      <c r="BI1" s="538"/>
      <c r="BJ1" s="538"/>
      <c r="BK1" s="538"/>
      <c r="BM1" s="293"/>
      <c r="BN1" s="293"/>
      <c r="BO1" s="293"/>
      <c r="BP1" s="293"/>
      <c r="BQ1" s="293"/>
      <c r="BR1" s="293"/>
      <c r="BS1" s="293"/>
      <c r="BT1" s="293"/>
      <c r="BU1" s="293"/>
      <c r="BV1" s="293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500"/>
      <c r="AX2" s="535"/>
      <c r="AY2" s="537"/>
      <c r="AZ2" s="537"/>
      <c r="BA2" s="537"/>
      <c r="BB2" s="537"/>
      <c r="BC2" s="537"/>
      <c r="BD2" s="537"/>
      <c r="BE2" s="537"/>
      <c r="BF2" s="537"/>
      <c r="BG2" s="8"/>
      <c r="BH2" s="8"/>
      <c r="BI2" s="8"/>
      <c r="BJ2" s="8"/>
      <c r="BK2" s="8"/>
      <c r="BM2" s="293"/>
      <c r="BN2" s="293"/>
      <c r="BO2" s="293"/>
      <c r="BP2" s="293"/>
      <c r="BQ2" s="293"/>
      <c r="BR2" s="293"/>
      <c r="BS2" s="293"/>
      <c r="BT2" s="293"/>
      <c r="BU2" s="293"/>
      <c r="BV2" s="293"/>
    </row>
    <row r="3" spans="1:74" ht="13.5" customHeight="1" x14ac:dyDescent="0.2">
      <c r="C3" s="16"/>
      <c r="D3" s="663" t="s">
        <v>31</v>
      </c>
      <c r="E3" s="654" t="str">
        <f>+entero!E3</f>
        <v>2008                          A  fines de Dic*</v>
      </c>
      <c r="F3" s="654" t="str">
        <f>+entero!F3</f>
        <v>2009                          A  fines de Ene*</v>
      </c>
      <c r="G3" s="654" t="str">
        <f>+entero!G3</f>
        <v>2009                          A  fines de Feb*</v>
      </c>
      <c r="H3" s="654" t="str">
        <f>+entero!H3</f>
        <v>2009                          A  fines de Mar*</v>
      </c>
      <c r="I3" s="654" t="str">
        <f>+entero!I3</f>
        <v>2009                          A  fines de Abr*</v>
      </c>
      <c r="J3" s="654" t="str">
        <f>+entero!J3</f>
        <v>2009                          A  fines de May*</v>
      </c>
      <c r="K3" s="654" t="str">
        <f>+entero!K3</f>
        <v>2009                          A  fines de Jun*</v>
      </c>
      <c r="L3" s="654" t="str">
        <f>+entero!L3</f>
        <v>2009                          A  fines de Jul*</v>
      </c>
      <c r="M3" s="654" t="str">
        <f>+entero!M3</f>
        <v>2009                          A  fines de Ago*</v>
      </c>
      <c r="N3" s="654" t="str">
        <f>+entero!N3</f>
        <v>2009                          A  fines de Sep*</v>
      </c>
      <c r="O3" s="654" t="str">
        <f>+entero!O3</f>
        <v>2009                          A  fines de Oct*</v>
      </c>
      <c r="P3" s="654" t="str">
        <f>+entero!P3</f>
        <v>2009                          A  fines de Nov*</v>
      </c>
      <c r="Q3" s="654" t="str">
        <f>+entero!Q3</f>
        <v>2009                          A  fines de Dic*</v>
      </c>
      <c r="R3" s="654" t="str">
        <f>+entero!R3</f>
        <v>2010                          A  fines de Ene*</v>
      </c>
      <c r="S3" s="654" t="str">
        <f>+entero!S3</f>
        <v>2010                          A  fines de Feb*</v>
      </c>
      <c r="T3" s="654" t="str">
        <f>+entero!T3</f>
        <v>2010                          A  fines de Mar*</v>
      </c>
      <c r="U3" s="654" t="str">
        <f>+entero!U3</f>
        <v>2010                          A  fines de Abr*</v>
      </c>
      <c r="V3" s="654" t="str">
        <f>+entero!V3</f>
        <v>2010                          A  fines de May*</v>
      </c>
      <c r="W3" s="654" t="str">
        <f>+entero!W3</f>
        <v>2010                          A  fines de Jun*</v>
      </c>
      <c r="X3" s="654" t="str">
        <f>+entero!X3</f>
        <v>2010                          A  fines de Jul*</v>
      </c>
      <c r="Y3" s="654" t="str">
        <f>+entero!Y3</f>
        <v>2010                          A  fines de Ago*</v>
      </c>
      <c r="Z3" s="654" t="str">
        <f>+entero!Z3</f>
        <v>2010                          A  fines de Sep*</v>
      </c>
      <c r="AA3" s="654" t="str">
        <f>+entero!AA3</f>
        <v>2010                          A  fines de Oct*</v>
      </c>
      <c r="AB3" s="654" t="str">
        <f>+entero!AB3</f>
        <v>2010                          A  fines de Nov*</v>
      </c>
      <c r="AC3" s="654" t="str">
        <f>+entero!AC3</f>
        <v>2010                          A  fines de Dic*</v>
      </c>
      <c r="AD3" s="654" t="str">
        <f>+entero!AD3</f>
        <v>2011                          A  fines de Ene*</v>
      </c>
      <c r="AE3" s="654" t="str">
        <f>+entero!AE3</f>
        <v>2011                          A  fines de Feb*</v>
      </c>
      <c r="AF3" s="654" t="str">
        <f>+entero!AF3</f>
        <v>2011                          A  fines de Mar*</v>
      </c>
      <c r="AG3" s="654" t="str">
        <f>+entero!AG3</f>
        <v>2011                          A  fines de Abr*</v>
      </c>
      <c r="AH3" s="654" t="str">
        <f>+entero!AH3</f>
        <v>2011                          A  fines de May*</v>
      </c>
      <c r="AI3" s="654" t="str">
        <f>+entero!AI3</f>
        <v>2011                          A  fines de Jun*</v>
      </c>
      <c r="AJ3" s="654" t="str">
        <f>+entero!AJ3</f>
        <v>2011                          A  fines de Jul*</v>
      </c>
      <c r="AK3" s="654" t="str">
        <f>+entero!AK3</f>
        <v>2011                          A  fines de Ago*</v>
      </c>
      <c r="AL3" s="654" t="str">
        <f>+entero!AL3</f>
        <v>2011                          A  fines de Sep*</v>
      </c>
      <c r="AM3" s="654" t="str">
        <f>+entero!AM3</f>
        <v>2011                          A  fines de Oct*</v>
      </c>
      <c r="AN3" s="654" t="str">
        <f>+entero!AN3</f>
        <v>2011                          A  fines de Nov*</v>
      </c>
      <c r="AO3" s="654" t="str">
        <f>+entero!AO3</f>
        <v>2011                          A  fines de Dic*</v>
      </c>
      <c r="AP3" s="654" t="str">
        <f>+entero!AP3</f>
        <v>2012                          A  fines de Ene*</v>
      </c>
      <c r="AQ3" s="654" t="str">
        <f>+entero!AQ3</f>
        <v>2012                          A  fines de Feb*</v>
      </c>
      <c r="AR3" s="654" t="str">
        <f>+entero!AR3</f>
        <v>2012                          A  fines de Mar*</v>
      </c>
      <c r="AS3" s="654" t="str">
        <f>+entero!AS3</f>
        <v>2012                          A  fines de Abr*</v>
      </c>
      <c r="AT3" s="654" t="str">
        <f>+entero!AT3</f>
        <v>2012                          A  fines de May*</v>
      </c>
      <c r="AU3" s="654" t="str">
        <f>+entero!AU3</f>
        <v>2012                          A  fines de Jun*</v>
      </c>
      <c r="AV3" s="654" t="str">
        <f>+entero!AV3</f>
        <v>2012                          A  fines de Jul*</v>
      </c>
      <c r="AW3" s="654" t="str">
        <f>+entero!AW3</f>
        <v>2012                          A  fines de Ago*</v>
      </c>
      <c r="AX3" s="654" t="str">
        <f>+entero!AX3</f>
        <v>2012                          A  fines de Sep*</v>
      </c>
      <c r="AY3" s="654" t="str">
        <f>+entero!AY3</f>
        <v>2012                          A  fines de Oct*</v>
      </c>
      <c r="AZ3" s="654" t="str">
        <f>+entero!AZ3</f>
        <v>2012                          A  fines de Nov*</v>
      </c>
      <c r="BA3" s="654" t="str">
        <f>+entero!BA3</f>
        <v>2012                          A  fines de Dic*</v>
      </c>
      <c r="BB3" s="654" t="str">
        <f>+entero!BB3</f>
        <v>2013                          A  fines de Ene*</v>
      </c>
      <c r="BC3" s="654" t="str">
        <f>+entero!BC3</f>
        <v>2013                          A  fines de Feb*</v>
      </c>
      <c r="BD3" s="654" t="str">
        <f>+entero!BD3</f>
        <v>2013                          A  fines de Mar*</v>
      </c>
      <c r="BE3" s="654" t="str">
        <f>+entero!BE3</f>
        <v>2013                          A  fines de Abr*</v>
      </c>
      <c r="BF3" s="654" t="str">
        <f>+entero!BF3</f>
        <v>2013                          A  fines de May*</v>
      </c>
      <c r="BG3" s="659" t="str">
        <f>+entero!BG3</f>
        <v xml:space="preserve">   Semana 1*</v>
      </c>
      <c r="BH3" s="660"/>
      <c r="BI3" s="660"/>
      <c r="BJ3" s="660"/>
      <c r="BK3" s="661"/>
      <c r="BL3" s="24"/>
      <c r="BM3" s="293"/>
      <c r="BN3" s="293"/>
      <c r="BO3" s="293"/>
      <c r="BP3" s="293"/>
      <c r="BQ3" s="293"/>
      <c r="BR3" s="293"/>
      <c r="BS3" s="293"/>
      <c r="BT3" s="293"/>
      <c r="BU3" s="293"/>
      <c r="BV3" s="293"/>
    </row>
    <row r="4" spans="1:74" ht="24.75" customHeight="1" thickBot="1" x14ac:dyDescent="0.25">
      <c r="C4" s="21"/>
      <c r="D4" s="664"/>
      <c r="E4" s="656"/>
      <c r="F4" s="656"/>
      <c r="G4" s="656"/>
      <c r="H4" s="656"/>
      <c r="I4" s="656"/>
      <c r="J4" s="656"/>
      <c r="K4" s="656"/>
      <c r="L4" s="656"/>
      <c r="M4" s="656"/>
      <c r="N4" s="656"/>
      <c r="O4" s="656"/>
      <c r="P4" s="656"/>
      <c r="Q4" s="656"/>
      <c r="R4" s="656"/>
      <c r="S4" s="656"/>
      <c r="T4" s="656"/>
      <c r="U4" s="656"/>
      <c r="V4" s="656"/>
      <c r="W4" s="656"/>
      <c r="X4" s="656"/>
      <c r="Y4" s="656"/>
      <c r="Z4" s="656"/>
      <c r="AA4" s="656"/>
      <c r="AB4" s="656"/>
      <c r="AC4" s="656"/>
      <c r="AD4" s="656"/>
      <c r="AE4" s="656"/>
      <c r="AF4" s="656"/>
      <c r="AG4" s="656"/>
      <c r="AH4" s="656"/>
      <c r="AI4" s="656"/>
      <c r="AJ4" s="656"/>
      <c r="AK4" s="656"/>
      <c r="AL4" s="656"/>
      <c r="AM4" s="656"/>
      <c r="AN4" s="656"/>
      <c r="AO4" s="656"/>
      <c r="AP4" s="656"/>
      <c r="AQ4" s="656"/>
      <c r="AR4" s="656"/>
      <c r="AS4" s="656"/>
      <c r="AT4" s="656"/>
      <c r="AU4" s="656"/>
      <c r="AV4" s="656"/>
      <c r="AW4" s="656"/>
      <c r="AX4" s="656"/>
      <c r="AY4" s="656"/>
      <c r="AZ4" s="656"/>
      <c r="BA4" s="656"/>
      <c r="BB4" s="656"/>
      <c r="BC4" s="656"/>
      <c r="BD4" s="656"/>
      <c r="BE4" s="656"/>
      <c r="BF4" s="656"/>
      <c r="BG4" s="95">
        <f>+entero!BG4</f>
        <v>41428</v>
      </c>
      <c r="BH4" s="89">
        <f>+entero!BH4</f>
        <v>41429</v>
      </c>
      <c r="BI4" s="89">
        <f>+entero!BI4</f>
        <v>41430</v>
      </c>
      <c r="BJ4" s="89">
        <f>+entero!BJ4</f>
        <v>41431</v>
      </c>
      <c r="BK4" s="438">
        <f>+entero!BK4</f>
        <v>41432</v>
      </c>
      <c r="BL4" s="24"/>
      <c r="BM4" s="293"/>
      <c r="BN4" s="293"/>
      <c r="BO4" s="293"/>
      <c r="BP4" s="293"/>
      <c r="BQ4" s="293"/>
      <c r="BR4" s="293"/>
      <c r="BS4" s="293"/>
      <c r="BT4" s="293"/>
      <c r="BU4" s="293"/>
      <c r="BV4" s="293"/>
    </row>
    <row r="5" spans="1:74" x14ac:dyDescent="0.2">
      <c r="A5" s="3"/>
      <c r="B5" s="649"/>
      <c r="C5" s="19" t="s">
        <v>26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205"/>
      <c r="BH5" s="205"/>
      <c r="BI5" s="205"/>
      <c r="BJ5" s="205"/>
      <c r="BK5" s="439"/>
      <c r="BL5" s="91"/>
      <c r="BM5" s="293"/>
      <c r="BN5" s="293"/>
      <c r="BO5" s="293"/>
      <c r="BP5" s="293"/>
      <c r="BQ5" s="293"/>
      <c r="BR5" s="293"/>
      <c r="BS5" s="293"/>
      <c r="BT5" s="293"/>
      <c r="BU5" s="293"/>
      <c r="BV5" s="293"/>
    </row>
    <row r="6" spans="1:74" ht="12.75" customHeight="1" x14ac:dyDescent="0.2">
      <c r="A6" s="3"/>
      <c r="B6" s="649"/>
      <c r="C6" s="18"/>
      <c r="D6" s="122" t="s">
        <v>37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47"/>
      <c r="BH6" s="47"/>
      <c r="BI6" s="47"/>
      <c r="BJ6" s="47"/>
      <c r="BK6" s="440"/>
      <c r="BL6" s="92"/>
      <c r="BM6" s="307"/>
      <c r="BN6" s="307"/>
      <c r="BO6" s="307"/>
      <c r="BP6" s="307"/>
      <c r="BQ6" s="307"/>
      <c r="BR6" s="307"/>
      <c r="BS6" s="307"/>
      <c r="BT6" s="293"/>
      <c r="BU6" s="293"/>
      <c r="BV6" s="293"/>
    </row>
    <row r="7" spans="1:74" x14ac:dyDescent="0.2">
      <c r="A7" s="3"/>
      <c r="B7" s="649"/>
      <c r="C7" s="18"/>
      <c r="D7" s="122" t="s">
        <v>96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47"/>
      <c r="BH7" s="47"/>
      <c r="BI7" s="47"/>
      <c r="BJ7" s="47"/>
      <c r="BK7" s="440"/>
      <c r="BL7" s="92"/>
      <c r="BM7" s="307"/>
      <c r="BN7" s="307"/>
      <c r="BO7" s="307"/>
      <c r="BP7" s="307"/>
      <c r="BQ7" s="307"/>
      <c r="BR7" s="307"/>
      <c r="BS7" s="307"/>
      <c r="BT7" s="293"/>
      <c r="BU7" s="293"/>
      <c r="BV7" s="293"/>
    </row>
    <row r="8" spans="1:74" x14ac:dyDescent="0.2">
      <c r="A8" s="3"/>
      <c r="B8" s="649"/>
      <c r="C8" s="18"/>
      <c r="D8" s="122" t="s">
        <v>97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47"/>
      <c r="BH8" s="47"/>
      <c r="BI8" s="47"/>
      <c r="BJ8" s="47"/>
      <c r="BK8" s="440"/>
      <c r="BL8" s="92"/>
      <c r="BM8" s="307"/>
      <c r="BN8" s="307"/>
      <c r="BO8" s="307"/>
      <c r="BP8" s="307"/>
      <c r="BQ8" s="307"/>
      <c r="BR8" s="307"/>
      <c r="BS8" s="307"/>
      <c r="BT8" s="293"/>
      <c r="BU8" s="293"/>
      <c r="BV8" s="293"/>
    </row>
    <row r="9" spans="1:74" x14ac:dyDescent="0.2">
      <c r="A9" s="3"/>
      <c r="B9" s="649"/>
      <c r="C9" s="18"/>
      <c r="D9" s="122" t="s">
        <v>98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47"/>
      <c r="BH9" s="47"/>
      <c r="BI9" s="47"/>
      <c r="BJ9" s="47"/>
      <c r="BK9" s="440"/>
      <c r="BL9" s="92"/>
      <c r="BM9" s="307"/>
      <c r="BN9" s="307"/>
      <c r="BO9" s="307"/>
      <c r="BP9" s="307"/>
      <c r="BQ9" s="307"/>
      <c r="BR9" s="307"/>
      <c r="BS9" s="307"/>
      <c r="BT9" s="293"/>
      <c r="BU9" s="293"/>
      <c r="BV9" s="293"/>
    </row>
    <row r="10" spans="1:74" x14ac:dyDescent="0.2">
      <c r="A10" s="3"/>
      <c r="B10" s="649"/>
      <c r="C10" s="18" t="s">
        <v>3</v>
      </c>
      <c r="D10" s="122" t="s">
        <v>217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47"/>
      <c r="BH10" s="47"/>
      <c r="BI10" s="47"/>
      <c r="BJ10" s="47"/>
      <c r="BK10" s="440"/>
      <c r="BL10" s="92"/>
      <c r="BM10" s="307"/>
      <c r="BN10" s="307"/>
      <c r="BO10" s="307"/>
      <c r="BP10" s="307"/>
      <c r="BQ10" s="307"/>
      <c r="BR10" s="307"/>
      <c r="BS10" s="307"/>
      <c r="BT10" s="293"/>
      <c r="BU10" s="293"/>
      <c r="BV10" s="293"/>
    </row>
    <row r="11" spans="1:74" x14ac:dyDescent="0.2">
      <c r="A11" s="3"/>
      <c r="B11" s="649"/>
      <c r="C11" s="18"/>
      <c r="D11" s="122" t="s">
        <v>96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47"/>
      <c r="BH11" s="47"/>
      <c r="BI11" s="47"/>
      <c r="BJ11" s="47"/>
      <c r="BK11" s="440"/>
      <c r="BL11" s="92"/>
      <c r="BM11" s="307"/>
      <c r="BN11" s="307"/>
      <c r="BO11" s="307"/>
      <c r="BP11" s="307"/>
      <c r="BQ11" s="307"/>
      <c r="BR11" s="307"/>
      <c r="BS11" s="307"/>
      <c r="BT11" s="293"/>
      <c r="BU11" s="293"/>
      <c r="BV11" s="293"/>
    </row>
    <row r="12" spans="1:74" x14ac:dyDescent="0.2">
      <c r="A12" s="3"/>
      <c r="B12" s="649"/>
      <c r="C12" s="18"/>
      <c r="D12" s="122" t="s">
        <v>99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47"/>
      <c r="BH12" s="47"/>
      <c r="BI12" s="47"/>
      <c r="BJ12" s="47"/>
      <c r="BK12" s="440"/>
      <c r="BL12" s="92"/>
      <c r="BM12" s="307"/>
      <c r="BN12" s="307"/>
      <c r="BO12" s="307"/>
      <c r="BP12" s="307"/>
      <c r="BQ12" s="307"/>
      <c r="BR12" s="307"/>
      <c r="BS12" s="307"/>
      <c r="BT12" s="293"/>
      <c r="BU12" s="293"/>
      <c r="BV12" s="293"/>
    </row>
    <row r="13" spans="1:74" x14ac:dyDescent="0.2">
      <c r="A13" s="3"/>
      <c r="B13" s="649"/>
      <c r="C13" s="18"/>
      <c r="D13" s="122" t="s">
        <v>98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47"/>
      <c r="BH13" s="47"/>
      <c r="BI13" s="47"/>
      <c r="BJ13" s="47"/>
      <c r="BK13" s="440"/>
      <c r="BL13" s="92"/>
      <c r="BM13" s="307"/>
      <c r="BN13" s="307"/>
      <c r="BO13" s="307"/>
      <c r="BP13" s="307"/>
      <c r="BQ13" s="307"/>
      <c r="BR13" s="307"/>
      <c r="BS13" s="307"/>
      <c r="BT13" s="293"/>
      <c r="BU13" s="293"/>
      <c r="BV13" s="293"/>
    </row>
    <row r="14" spans="1:74" x14ac:dyDescent="0.2">
      <c r="A14" s="3"/>
      <c r="B14" s="49"/>
      <c r="C14" s="18"/>
      <c r="D14" s="128" t="s">
        <v>100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47"/>
      <c r="BH14" s="47"/>
      <c r="BI14" s="47"/>
      <c r="BJ14" s="47"/>
      <c r="BK14" s="440"/>
      <c r="BL14" s="92"/>
      <c r="BM14" s="307"/>
      <c r="BN14" s="307"/>
      <c r="BO14" s="307"/>
      <c r="BP14" s="307"/>
      <c r="BQ14" s="307"/>
      <c r="BR14" s="307"/>
      <c r="BS14" s="307"/>
      <c r="BT14" s="293"/>
      <c r="BU14" s="293"/>
      <c r="BV14" s="293"/>
    </row>
    <row r="15" spans="1:74" ht="13.5" x14ac:dyDescent="0.2">
      <c r="A15" s="3"/>
      <c r="B15" s="49"/>
      <c r="C15" s="18"/>
      <c r="D15" s="128" t="s">
        <v>216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47"/>
      <c r="BH15" s="47"/>
      <c r="BI15" s="47"/>
      <c r="BJ15" s="47"/>
      <c r="BK15" s="440"/>
      <c r="BL15" s="92"/>
      <c r="BM15" s="307"/>
      <c r="BN15" s="307"/>
      <c r="BO15" s="307"/>
      <c r="BP15" s="307"/>
      <c r="BQ15" s="307"/>
      <c r="BR15" s="307"/>
      <c r="BS15" s="307"/>
      <c r="BT15" s="293"/>
      <c r="BU15" s="293"/>
      <c r="BV15" s="293"/>
    </row>
    <row r="16" spans="1:74" x14ac:dyDescent="0.2">
      <c r="A16" s="3"/>
      <c r="B16" s="49"/>
      <c r="C16" s="18"/>
      <c r="D16" s="128" t="s">
        <v>101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47"/>
      <c r="BH16" s="47"/>
      <c r="BI16" s="47"/>
      <c r="BJ16" s="47"/>
      <c r="BK16" s="440"/>
      <c r="BL16" s="92"/>
      <c r="BM16" s="307"/>
      <c r="BN16" s="307"/>
      <c r="BO16" s="307"/>
      <c r="BP16" s="307"/>
      <c r="BQ16" s="307"/>
      <c r="BR16" s="307"/>
      <c r="BS16" s="307"/>
      <c r="BT16" s="293"/>
      <c r="BU16" s="293"/>
      <c r="BV16" s="293"/>
    </row>
    <row r="17" spans="1:74" ht="14.25" thickBot="1" x14ac:dyDescent="0.25">
      <c r="A17" s="3"/>
      <c r="B17" s="49"/>
      <c r="C17" s="18"/>
      <c r="D17" s="128" t="s">
        <v>215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47"/>
      <c r="BH17" s="47"/>
      <c r="BI17" s="47"/>
      <c r="BJ17" s="47"/>
      <c r="BK17" s="440"/>
      <c r="BL17" s="92"/>
      <c r="BM17" s="307"/>
      <c r="BN17" s="307"/>
      <c r="BO17" s="307"/>
      <c r="BP17" s="307"/>
      <c r="BQ17" s="307"/>
      <c r="BR17" s="307"/>
      <c r="BS17" s="307"/>
      <c r="BT17" s="293"/>
      <c r="BU17" s="293"/>
      <c r="BV17" s="293"/>
    </row>
    <row r="18" spans="1:74" x14ac:dyDescent="0.2">
      <c r="A18" s="3"/>
      <c r="B18" s="49"/>
      <c r="C18" s="18"/>
      <c r="D18" s="23" t="s">
        <v>39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30"/>
      <c r="BH18" s="130"/>
      <c r="BI18" s="130"/>
      <c r="BJ18" s="130"/>
      <c r="BK18" s="441"/>
      <c r="BL18" s="92"/>
      <c r="BM18" s="307"/>
      <c r="BN18" s="307"/>
      <c r="BO18" s="307"/>
      <c r="BP18" s="307"/>
      <c r="BQ18" s="307"/>
      <c r="BR18" s="307"/>
      <c r="BS18" s="307"/>
      <c r="BT18" s="293"/>
      <c r="BU18" s="293"/>
      <c r="BV18" s="293"/>
    </row>
    <row r="19" spans="1:74" x14ac:dyDescent="0.2">
      <c r="A19" s="3"/>
      <c r="B19" s="49"/>
      <c r="C19" s="18"/>
      <c r="D19" s="22" t="s">
        <v>105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10">
        <f>+entero!BG111</f>
        <v>0.04</v>
      </c>
      <c r="BH19" s="110">
        <f>+entero!BH111</f>
        <v>0.04</v>
      </c>
      <c r="BI19" s="110">
        <f>+entero!BI111</f>
        <v>0.04</v>
      </c>
      <c r="BJ19" s="110">
        <f>+entero!BJ111</f>
        <v>0.04</v>
      </c>
      <c r="BK19" s="109">
        <f>+entero!BK111</f>
        <v>0.04</v>
      </c>
      <c r="BL19" s="92"/>
      <c r="BM19" s="307"/>
      <c r="BN19" s="307"/>
      <c r="BO19" s="307"/>
      <c r="BP19" s="307"/>
      <c r="BQ19" s="307"/>
      <c r="BR19" s="307"/>
      <c r="BS19" s="307"/>
      <c r="BT19" s="293"/>
      <c r="BU19" s="293"/>
      <c r="BV19" s="293"/>
    </row>
    <row r="20" spans="1:74" ht="13.5" thickBot="1" x14ac:dyDescent="0.25">
      <c r="A20" s="3"/>
      <c r="B20" s="49"/>
      <c r="C20" s="28"/>
      <c r="D20" s="29" t="s">
        <v>106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20">
        <f>+entero!BG112</f>
        <v>0.04</v>
      </c>
      <c r="BH20" s="120">
        <f>+entero!BH112</f>
        <v>0.04</v>
      </c>
      <c r="BI20" s="120">
        <f>+entero!BI112</f>
        <v>0.04</v>
      </c>
      <c r="BJ20" s="120">
        <f>+entero!BJ112</f>
        <v>0.04</v>
      </c>
      <c r="BK20" s="121">
        <f>+entero!BK112</f>
        <v>0.04</v>
      </c>
      <c r="BL20" s="92"/>
      <c r="BM20" s="307"/>
      <c r="BN20" s="307"/>
      <c r="BO20" s="307"/>
      <c r="BP20" s="307"/>
      <c r="BQ20" s="307"/>
      <c r="BR20" s="307"/>
      <c r="BS20" s="307"/>
      <c r="BT20" s="293"/>
      <c r="BU20" s="293"/>
      <c r="BV20" s="293"/>
    </row>
    <row r="21" spans="1:74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4"/>
      <c r="BH21" s="4"/>
      <c r="BI21" s="4"/>
      <c r="BJ21" s="4"/>
      <c r="BK21" s="4"/>
      <c r="BM21" s="293"/>
      <c r="BN21" s="293"/>
      <c r="BO21" s="293"/>
      <c r="BP21" s="293"/>
      <c r="BQ21" s="293"/>
      <c r="BR21" s="293"/>
      <c r="BS21" s="293"/>
      <c r="BT21" s="293"/>
      <c r="BU21" s="293"/>
      <c r="BV21" s="293"/>
    </row>
    <row r="22" spans="1:74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M22" s="293"/>
      <c r="BN22" s="293"/>
      <c r="BO22" s="293"/>
      <c r="BP22" s="293"/>
      <c r="BQ22" s="293"/>
      <c r="BR22" s="293"/>
      <c r="BS22" s="293"/>
      <c r="BT22" s="293"/>
      <c r="BU22" s="293"/>
      <c r="BV22" s="293"/>
    </row>
    <row r="23" spans="1:74" ht="11.25" customHeight="1" x14ac:dyDescent="0.25">
      <c r="C23" s="6">
        <v>11</v>
      </c>
      <c r="D23" s="1" t="s">
        <v>73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M23" s="293"/>
      <c r="BN23" s="293"/>
      <c r="BO23" s="293"/>
      <c r="BP23" s="293"/>
      <c r="BQ23" s="293"/>
      <c r="BR23" s="293"/>
      <c r="BS23" s="293"/>
      <c r="BT23" s="293"/>
      <c r="BU23" s="293"/>
      <c r="BV23" s="293"/>
    </row>
    <row r="24" spans="1:74" ht="14.25" customHeight="1" x14ac:dyDescent="0.25">
      <c r="C24" s="6">
        <v>12</v>
      </c>
      <c r="D24" s="1" t="s">
        <v>61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M24" s="293"/>
      <c r="BN24" s="293"/>
      <c r="BO24" s="293"/>
      <c r="BP24" s="293"/>
      <c r="BQ24" s="293"/>
      <c r="BR24" s="293"/>
      <c r="BS24" s="293"/>
      <c r="BT24" s="293"/>
      <c r="BU24" s="293"/>
      <c r="BV24" s="293"/>
    </row>
    <row r="25" spans="1:74" ht="14.25" customHeight="1" x14ac:dyDescent="0.25">
      <c r="C25" s="6">
        <v>13</v>
      </c>
      <c r="D25" s="1" t="s">
        <v>62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M25" s="293"/>
      <c r="BN25" s="293"/>
      <c r="BO25" s="293"/>
      <c r="BP25" s="293"/>
      <c r="BQ25" s="293"/>
      <c r="BR25" s="293"/>
      <c r="BS25" s="293"/>
      <c r="BT25" s="293"/>
      <c r="BU25" s="293"/>
      <c r="BV25" s="293"/>
    </row>
    <row r="26" spans="1:74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M26" s="293"/>
      <c r="BN26" s="293"/>
      <c r="BO26" s="293"/>
      <c r="BP26" s="293"/>
      <c r="BQ26" s="293"/>
      <c r="BR26" s="293"/>
      <c r="BS26" s="293"/>
      <c r="BT26" s="293"/>
      <c r="BU26" s="293"/>
      <c r="BV26" s="293"/>
    </row>
    <row r="27" spans="1:74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3"/>
      <c r="BM27" s="293"/>
      <c r="BN27" s="293"/>
      <c r="BO27" s="293"/>
      <c r="BP27" s="293"/>
      <c r="BQ27" s="293"/>
      <c r="BR27" s="293"/>
      <c r="BS27" s="293"/>
      <c r="BT27" s="293"/>
      <c r="BU27" s="293"/>
      <c r="BV27" s="293"/>
    </row>
    <row r="28" spans="1:74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3"/>
      <c r="BM28" s="293"/>
      <c r="BN28" s="293"/>
      <c r="BO28" s="293"/>
      <c r="BP28" s="293"/>
      <c r="BQ28" s="293"/>
      <c r="BR28" s="293"/>
      <c r="BS28" s="293"/>
      <c r="BT28" s="293"/>
      <c r="BU28" s="293"/>
      <c r="BV28" s="293"/>
    </row>
    <row r="29" spans="1:74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3"/>
      <c r="BM29" s="293"/>
      <c r="BN29" s="293"/>
      <c r="BO29" s="293"/>
      <c r="BP29" s="293"/>
      <c r="BQ29" s="293"/>
      <c r="BR29" s="293"/>
      <c r="BS29" s="293"/>
      <c r="BT29" s="293"/>
      <c r="BU29" s="293"/>
      <c r="BV29" s="293"/>
    </row>
    <row r="30" spans="1:74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3"/>
      <c r="BM30" s="293"/>
      <c r="BN30" s="293"/>
      <c r="BO30" s="293"/>
      <c r="BP30" s="293"/>
      <c r="BQ30" s="293"/>
      <c r="BR30" s="293"/>
      <c r="BS30" s="293"/>
      <c r="BT30" s="293"/>
      <c r="BU30" s="293"/>
      <c r="BV30" s="293"/>
    </row>
    <row r="31" spans="1:74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3"/>
      <c r="BM31" s="293"/>
      <c r="BN31" s="293"/>
      <c r="BO31" s="293"/>
      <c r="BP31" s="293"/>
      <c r="BQ31" s="293"/>
      <c r="BR31" s="293"/>
      <c r="BS31" s="293"/>
      <c r="BT31" s="293"/>
      <c r="BU31" s="293"/>
      <c r="BV31" s="293"/>
    </row>
    <row r="32" spans="1:74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3"/>
      <c r="BM32" s="293"/>
      <c r="BN32" s="293"/>
      <c r="BO32" s="293"/>
      <c r="BP32" s="293"/>
      <c r="BQ32" s="293"/>
      <c r="BR32" s="293"/>
      <c r="BS32" s="293"/>
      <c r="BT32" s="293"/>
      <c r="BU32" s="293"/>
      <c r="BV32" s="293"/>
    </row>
    <row r="33" spans="1:74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3"/>
      <c r="BM33" s="293"/>
      <c r="BN33" s="293"/>
      <c r="BO33" s="293"/>
      <c r="BP33" s="293"/>
      <c r="BQ33" s="293"/>
      <c r="BR33" s="293"/>
      <c r="BS33" s="293"/>
      <c r="BT33" s="293"/>
      <c r="BU33" s="293"/>
      <c r="BV33" s="293"/>
    </row>
    <row r="34" spans="1:74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3"/>
      <c r="BM34" s="293"/>
      <c r="BN34" s="293"/>
      <c r="BO34" s="293"/>
      <c r="BP34" s="293"/>
      <c r="BQ34" s="293"/>
      <c r="BR34" s="293"/>
      <c r="BS34" s="293"/>
      <c r="BT34" s="293"/>
      <c r="BU34" s="293"/>
      <c r="BV34" s="293"/>
    </row>
    <row r="35" spans="1:74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3"/>
      <c r="BM35" s="293"/>
      <c r="BN35" s="293"/>
      <c r="BO35" s="293"/>
      <c r="BP35" s="293"/>
      <c r="BQ35" s="293"/>
      <c r="BR35" s="293"/>
      <c r="BS35" s="293"/>
      <c r="BT35" s="293"/>
      <c r="BU35" s="293"/>
      <c r="BV35" s="293"/>
    </row>
    <row r="36" spans="1:74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3"/>
      <c r="BM36" s="293"/>
      <c r="BN36" s="293"/>
      <c r="BO36" s="293"/>
      <c r="BP36" s="293"/>
      <c r="BQ36" s="293"/>
      <c r="BR36" s="293"/>
      <c r="BS36" s="293"/>
      <c r="BT36" s="293"/>
      <c r="BU36" s="293"/>
      <c r="BV36" s="293"/>
    </row>
    <row r="37" spans="1:74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3"/>
      <c r="BM37" s="293"/>
      <c r="BN37" s="293"/>
      <c r="BO37" s="293"/>
      <c r="BP37" s="293"/>
      <c r="BQ37" s="293"/>
      <c r="BR37" s="293"/>
      <c r="BS37" s="293"/>
      <c r="BT37" s="293"/>
      <c r="BU37" s="293"/>
      <c r="BV37" s="293"/>
    </row>
    <row r="38" spans="1:74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3"/>
      <c r="BM38" s="293"/>
      <c r="BN38" s="293"/>
      <c r="BO38" s="293"/>
      <c r="BP38" s="293"/>
      <c r="BQ38" s="293"/>
      <c r="BR38" s="293"/>
      <c r="BS38" s="293"/>
      <c r="BT38" s="293"/>
      <c r="BU38" s="293"/>
      <c r="BV38" s="293"/>
    </row>
    <row r="39" spans="1:74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3"/>
      <c r="BM39" s="293"/>
      <c r="BN39" s="293"/>
      <c r="BO39" s="293"/>
      <c r="BP39" s="293"/>
      <c r="BQ39" s="293"/>
      <c r="BR39" s="293"/>
      <c r="BS39" s="293"/>
      <c r="BT39" s="293"/>
      <c r="BU39" s="293"/>
      <c r="BV39" s="293"/>
    </row>
    <row r="40" spans="1:74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3"/>
      <c r="BM40" s="293"/>
      <c r="BN40" s="293"/>
      <c r="BO40" s="293"/>
      <c r="BP40" s="293"/>
      <c r="BQ40" s="293"/>
      <c r="BR40" s="293"/>
      <c r="BS40" s="293"/>
      <c r="BT40" s="293"/>
      <c r="BU40" s="293"/>
      <c r="BV40" s="293"/>
    </row>
    <row r="41" spans="1:74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3"/>
      <c r="BM41" s="293"/>
      <c r="BN41" s="293"/>
      <c r="BO41" s="293"/>
      <c r="BP41" s="293"/>
      <c r="BQ41" s="293"/>
      <c r="BR41" s="293"/>
      <c r="BS41" s="293"/>
      <c r="BT41" s="293"/>
      <c r="BU41" s="293"/>
      <c r="BV41" s="293"/>
    </row>
    <row r="42" spans="1:74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3"/>
      <c r="BM42" s="293"/>
      <c r="BN42" s="293"/>
      <c r="BO42" s="293"/>
      <c r="BP42" s="293"/>
      <c r="BQ42" s="293"/>
      <c r="BR42" s="293"/>
      <c r="BS42" s="293"/>
      <c r="BT42" s="293"/>
      <c r="BU42" s="293"/>
      <c r="BV42" s="293"/>
    </row>
    <row r="43" spans="1:74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3"/>
      <c r="BM43" s="293"/>
      <c r="BN43" s="293"/>
      <c r="BO43" s="293"/>
      <c r="BP43" s="293"/>
      <c r="BQ43" s="293"/>
      <c r="BR43" s="293"/>
      <c r="BS43" s="293"/>
      <c r="BT43" s="293"/>
      <c r="BU43" s="293"/>
      <c r="BV43" s="293"/>
    </row>
    <row r="44" spans="1:74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3"/>
      <c r="BM44" s="293"/>
      <c r="BN44" s="293"/>
      <c r="BO44" s="293"/>
      <c r="BP44" s="293"/>
      <c r="BQ44" s="293"/>
      <c r="BR44" s="293"/>
      <c r="BS44" s="293"/>
      <c r="BT44" s="293"/>
      <c r="BU44" s="293"/>
      <c r="BV44" s="293"/>
    </row>
    <row r="45" spans="1:74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3"/>
      <c r="BM45" s="293"/>
      <c r="BN45" s="293"/>
      <c r="BO45" s="293"/>
      <c r="BP45" s="293"/>
      <c r="BQ45" s="293"/>
      <c r="BR45" s="293"/>
      <c r="BS45" s="293"/>
      <c r="BT45" s="293"/>
      <c r="BU45" s="293"/>
      <c r="BV45" s="293"/>
    </row>
    <row r="46" spans="1:74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3"/>
      <c r="BM46" s="293"/>
      <c r="BN46" s="293"/>
      <c r="BO46" s="293"/>
      <c r="BP46" s="293"/>
      <c r="BQ46" s="293"/>
      <c r="BR46" s="293"/>
      <c r="BS46" s="293"/>
      <c r="BT46" s="293"/>
      <c r="BU46" s="293"/>
      <c r="BV46" s="293"/>
    </row>
    <row r="47" spans="1:74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3"/>
      <c r="BM47" s="293"/>
      <c r="BN47" s="293"/>
      <c r="BO47" s="293"/>
      <c r="BP47" s="293"/>
      <c r="BQ47" s="293"/>
      <c r="BR47" s="293"/>
      <c r="BS47" s="293"/>
      <c r="BT47" s="293"/>
      <c r="BU47" s="293"/>
      <c r="BV47" s="293"/>
    </row>
    <row r="48" spans="1:74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3"/>
      <c r="BM48" s="293"/>
      <c r="BN48" s="293"/>
      <c r="BO48" s="293"/>
      <c r="BP48" s="293"/>
      <c r="BQ48" s="293"/>
      <c r="BR48" s="293"/>
      <c r="BS48" s="293"/>
      <c r="BT48" s="293"/>
      <c r="BU48" s="293"/>
      <c r="BV48" s="293"/>
    </row>
    <row r="49" spans="1:74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3"/>
      <c r="BM49" s="293"/>
      <c r="BN49" s="293"/>
      <c r="BO49" s="293"/>
      <c r="BP49" s="293"/>
      <c r="BQ49" s="293"/>
      <c r="BR49" s="293"/>
      <c r="BS49" s="293"/>
      <c r="BT49" s="293"/>
      <c r="BU49" s="293"/>
      <c r="BV49" s="293"/>
    </row>
    <row r="50" spans="1:74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3"/>
      <c r="BM50" s="293"/>
      <c r="BN50" s="293"/>
      <c r="BO50" s="293"/>
      <c r="BP50" s="293"/>
      <c r="BQ50" s="293"/>
      <c r="BR50" s="293"/>
      <c r="BS50" s="293"/>
      <c r="BT50" s="293"/>
      <c r="BU50" s="293"/>
      <c r="BV50" s="293"/>
    </row>
    <row r="51" spans="1:74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3"/>
      <c r="BM51" s="293"/>
      <c r="BN51" s="293"/>
      <c r="BO51" s="293"/>
      <c r="BP51" s="293"/>
      <c r="BQ51" s="293"/>
      <c r="BR51" s="293"/>
      <c r="BS51" s="293"/>
      <c r="BT51" s="293"/>
      <c r="BU51" s="293"/>
      <c r="BV51" s="293"/>
    </row>
    <row r="52" spans="1:74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3"/>
      <c r="BM52" s="293"/>
      <c r="BN52" s="293"/>
      <c r="BO52" s="293"/>
      <c r="BP52" s="293"/>
      <c r="BQ52" s="293"/>
      <c r="BR52" s="293"/>
      <c r="BS52" s="293"/>
      <c r="BT52" s="293"/>
      <c r="BU52" s="293"/>
      <c r="BV52" s="293"/>
    </row>
    <row r="53" spans="1:74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3"/>
      <c r="BM53" s="293"/>
      <c r="BN53" s="293"/>
      <c r="BO53" s="293"/>
      <c r="BP53" s="293"/>
      <c r="BQ53" s="293"/>
      <c r="BR53" s="293"/>
      <c r="BS53" s="293"/>
      <c r="BT53" s="293"/>
      <c r="BU53" s="293"/>
      <c r="BV53" s="293"/>
    </row>
    <row r="54" spans="1:74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3"/>
      <c r="BM54" s="293"/>
      <c r="BN54" s="293"/>
      <c r="BO54" s="293"/>
      <c r="BP54" s="293"/>
      <c r="BQ54" s="293"/>
      <c r="BR54" s="293"/>
      <c r="BS54" s="293"/>
      <c r="BT54" s="293"/>
      <c r="BU54" s="293"/>
      <c r="BV54" s="293"/>
    </row>
    <row r="55" spans="1:74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3"/>
      <c r="BM55" s="293"/>
      <c r="BN55" s="293"/>
      <c r="BO55" s="293"/>
      <c r="BP55" s="293"/>
      <c r="BQ55" s="293"/>
      <c r="BR55" s="293"/>
      <c r="BS55" s="293"/>
      <c r="BT55" s="293"/>
      <c r="BU55" s="293"/>
      <c r="BV55" s="293"/>
    </row>
    <row r="56" spans="1:74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3"/>
      <c r="BM56" s="293"/>
      <c r="BN56" s="293"/>
      <c r="BO56" s="293"/>
      <c r="BP56" s="293"/>
      <c r="BQ56" s="293"/>
      <c r="BR56" s="293"/>
      <c r="BS56" s="293"/>
      <c r="BT56" s="293"/>
      <c r="BU56" s="293"/>
      <c r="BV56" s="293"/>
    </row>
    <row r="57" spans="1:74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3"/>
      <c r="BM57" s="293"/>
      <c r="BN57" s="293"/>
      <c r="BO57" s="293"/>
      <c r="BP57" s="293"/>
      <c r="BQ57" s="293"/>
      <c r="BR57" s="293"/>
      <c r="BS57" s="293"/>
      <c r="BT57" s="293"/>
      <c r="BU57" s="293"/>
      <c r="BV57" s="293"/>
    </row>
    <row r="58" spans="1:74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3"/>
      <c r="BM58" s="293"/>
      <c r="BN58" s="293"/>
      <c r="BO58" s="293"/>
      <c r="BP58" s="293"/>
      <c r="BQ58" s="293"/>
      <c r="BR58" s="293"/>
      <c r="BS58" s="293"/>
      <c r="BT58" s="293"/>
      <c r="BU58" s="293"/>
      <c r="BV58" s="293"/>
    </row>
    <row r="59" spans="1:74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3"/>
      <c r="BM59" s="293"/>
      <c r="BN59" s="293"/>
      <c r="BO59" s="293"/>
      <c r="BP59" s="293"/>
      <c r="BQ59" s="293"/>
      <c r="BR59" s="293"/>
      <c r="BS59" s="293"/>
      <c r="BT59" s="293"/>
      <c r="BU59" s="293"/>
      <c r="BV59" s="293"/>
    </row>
    <row r="60" spans="1:74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3"/>
      <c r="BM60" s="293"/>
      <c r="BN60" s="293"/>
      <c r="BO60" s="293"/>
      <c r="BP60" s="293"/>
      <c r="BQ60" s="293"/>
      <c r="BR60" s="293"/>
      <c r="BS60" s="293"/>
      <c r="BT60" s="293"/>
      <c r="BU60" s="293"/>
      <c r="BV60" s="293"/>
    </row>
    <row r="61" spans="1:74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3"/>
      <c r="BM61" s="293"/>
      <c r="BN61" s="293"/>
      <c r="BO61" s="293"/>
      <c r="BP61" s="293"/>
      <c r="BQ61" s="293"/>
      <c r="BR61" s="293"/>
      <c r="BS61" s="293"/>
      <c r="BT61" s="293"/>
      <c r="BU61" s="293"/>
      <c r="BV61" s="293"/>
    </row>
    <row r="62" spans="1:74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3"/>
      <c r="BM62" s="293"/>
      <c r="BN62" s="293"/>
      <c r="BO62" s="293"/>
      <c r="BP62" s="293"/>
      <c r="BQ62" s="293"/>
      <c r="BR62" s="293"/>
      <c r="BS62" s="293"/>
      <c r="BT62" s="293"/>
      <c r="BU62" s="293"/>
      <c r="BV62" s="293"/>
    </row>
    <row r="63" spans="1:74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3"/>
      <c r="BM63" s="293"/>
      <c r="BN63" s="293"/>
      <c r="BO63" s="293"/>
      <c r="BP63" s="293"/>
      <c r="BQ63" s="293"/>
      <c r="BR63" s="293"/>
      <c r="BS63" s="293"/>
      <c r="BT63" s="293"/>
      <c r="BU63" s="293"/>
      <c r="BV63" s="293"/>
    </row>
    <row r="64" spans="1:74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3"/>
      <c r="BM64" s="293"/>
      <c r="BN64" s="293"/>
      <c r="BO64" s="293"/>
      <c r="BP64" s="293"/>
      <c r="BQ64" s="293"/>
      <c r="BR64" s="293"/>
      <c r="BS64" s="293"/>
      <c r="BT64" s="293"/>
      <c r="BU64" s="293"/>
      <c r="BV64" s="293"/>
    </row>
    <row r="65" spans="1:74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3"/>
      <c r="BM65" s="293"/>
      <c r="BN65" s="293"/>
      <c r="BO65" s="293"/>
      <c r="BP65" s="293"/>
      <c r="BQ65" s="293"/>
      <c r="BR65" s="293"/>
      <c r="BS65" s="293"/>
      <c r="BT65" s="293"/>
      <c r="BU65" s="293"/>
      <c r="BV65" s="293"/>
    </row>
    <row r="66" spans="1:74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3"/>
      <c r="BM66" s="293"/>
      <c r="BN66" s="293"/>
      <c r="BO66" s="293"/>
      <c r="BP66" s="293"/>
      <c r="BQ66" s="293"/>
      <c r="BR66" s="293"/>
      <c r="BS66" s="293"/>
      <c r="BT66" s="293"/>
      <c r="BU66" s="293"/>
      <c r="BV66" s="293"/>
    </row>
    <row r="67" spans="1:74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3"/>
      <c r="BM67" s="293"/>
      <c r="BN67" s="293"/>
      <c r="BO67" s="293"/>
      <c r="BP67" s="293"/>
      <c r="BQ67" s="293"/>
      <c r="BR67" s="293"/>
      <c r="BS67" s="293"/>
      <c r="BT67" s="293"/>
      <c r="BU67" s="293"/>
      <c r="BV67" s="293"/>
    </row>
    <row r="68" spans="1:74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3"/>
      <c r="BM68" s="293"/>
      <c r="BN68" s="293"/>
      <c r="BO68" s="293"/>
      <c r="BP68" s="293"/>
      <c r="BQ68" s="293"/>
      <c r="BR68" s="293"/>
      <c r="BS68" s="293"/>
      <c r="BT68" s="293"/>
      <c r="BU68" s="293"/>
      <c r="BV68" s="293"/>
    </row>
    <row r="69" spans="1:74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3"/>
      <c r="BM69" s="293"/>
      <c r="BN69" s="293"/>
      <c r="BO69" s="293"/>
      <c r="BP69" s="293"/>
      <c r="BQ69" s="293"/>
      <c r="BR69" s="293"/>
      <c r="BS69" s="293"/>
      <c r="BT69" s="293"/>
      <c r="BU69" s="293"/>
      <c r="BV69" s="293"/>
    </row>
    <row r="70" spans="1:74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3"/>
      <c r="BM70" s="293"/>
      <c r="BN70" s="293"/>
      <c r="BO70" s="293"/>
      <c r="BP70" s="293"/>
      <c r="BQ70" s="293"/>
      <c r="BR70" s="293"/>
      <c r="BS70" s="293"/>
      <c r="BT70" s="293"/>
      <c r="BU70" s="293"/>
      <c r="BV70" s="293"/>
    </row>
    <row r="71" spans="1:74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3"/>
      <c r="BM71" s="293"/>
      <c r="BN71" s="293"/>
      <c r="BO71" s="293"/>
      <c r="BP71" s="293"/>
      <c r="BQ71" s="293"/>
      <c r="BR71" s="293"/>
      <c r="BS71" s="293"/>
      <c r="BT71" s="293"/>
      <c r="BU71" s="293"/>
      <c r="BV71" s="293"/>
    </row>
    <row r="72" spans="1:74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3"/>
      <c r="BM72" s="293"/>
      <c r="BN72" s="293"/>
      <c r="BO72" s="293"/>
      <c r="BP72" s="293"/>
      <c r="BQ72" s="293"/>
      <c r="BR72" s="293"/>
      <c r="BS72" s="293"/>
      <c r="BT72" s="293"/>
      <c r="BU72" s="293"/>
      <c r="BV72" s="293"/>
    </row>
    <row r="73" spans="1:74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3"/>
      <c r="BM73" s="293"/>
      <c r="BN73" s="293"/>
      <c r="BO73" s="293"/>
      <c r="BP73" s="293"/>
      <c r="BQ73" s="293"/>
      <c r="BR73" s="293"/>
      <c r="BS73" s="293"/>
      <c r="BT73" s="293"/>
      <c r="BU73" s="293"/>
      <c r="BV73" s="293"/>
    </row>
    <row r="74" spans="1:74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3"/>
      <c r="BM74" s="293"/>
      <c r="BN74" s="293"/>
      <c r="BO74" s="293"/>
      <c r="BP74" s="293"/>
      <c r="BQ74" s="293"/>
      <c r="BR74" s="293"/>
      <c r="BS74" s="293"/>
      <c r="BT74" s="293"/>
      <c r="BU74" s="293"/>
      <c r="BV74" s="293"/>
    </row>
    <row r="75" spans="1:74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3"/>
      <c r="BM75" s="293"/>
      <c r="BN75" s="293"/>
      <c r="BO75" s="293"/>
      <c r="BP75" s="293"/>
      <c r="BQ75" s="293"/>
      <c r="BR75" s="293"/>
      <c r="BS75" s="293"/>
      <c r="BT75" s="293"/>
      <c r="BU75" s="293"/>
      <c r="BV75" s="293"/>
    </row>
    <row r="76" spans="1:74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3"/>
      <c r="BM76" s="293"/>
      <c r="BN76" s="293"/>
      <c r="BO76" s="293"/>
      <c r="BP76" s="293"/>
      <c r="BQ76" s="293"/>
      <c r="BR76" s="293"/>
      <c r="BS76" s="293"/>
      <c r="BT76" s="293"/>
      <c r="BU76" s="293"/>
      <c r="BV76" s="293"/>
    </row>
    <row r="77" spans="1:74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3"/>
      <c r="BM77" s="293"/>
      <c r="BN77" s="293"/>
      <c r="BO77" s="293"/>
      <c r="BP77" s="293"/>
      <c r="BQ77" s="293"/>
      <c r="BR77" s="293"/>
      <c r="BS77" s="293"/>
      <c r="BT77" s="293"/>
      <c r="BU77" s="293"/>
      <c r="BV77" s="293"/>
    </row>
    <row r="78" spans="1:74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3"/>
      <c r="BM78" s="293"/>
      <c r="BN78" s="293"/>
      <c r="BO78" s="293"/>
      <c r="BP78" s="293"/>
      <c r="BQ78" s="293"/>
      <c r="BR78" s="293"/>
      <c r="BS78" s="293"/>
      <c r="BT78" s="293"/>
      <c r="BU78" s="293"/>
      <c r="BV78" s="293"/>
    </row>
    <row r="79" spans="1:74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3"/>
      <c r="BM79" s="293"/>
      <c r="BN79" s="293"/>
      <c r="BO79" s="293"/>
      <c r="BP79" s="293"/>
      <c r="BQ79" s="293"/>
      <c r="BR79" s="293"/>
      <c r="BS79" s="293"/>
      <c r="BT79" s="293"/>
      <c r="BU79" s="293"/>
      <c r="BV79" s="293"/>
    </row>
    <row r="80" spans="1:74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3"/>
      <c r="BM80" s="293"/>
      <c r="BN80" s="293"/>
      <c r="BO80" s="293"/>
      <c r="BP80" s="293"/>
      <c r="BQ80" s="293"/>
      <c r="BR80" s="293"/>
      <c r="BS80" s="293"/>
      <c r="BT80" s="293"/>
      <c r="BU80" s="293"/>
      <c r="BV80" s="293"/>
    </row>
    <row r="81" spans="1:74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3"/>
      <c r="BM81" s="293"/>
      <c r="BN81" s="293"/>
      <c r="BO81" s="293"/>
      <c r="BP81" s="293"/>
      <c r="BQ81" s="293"/>
      <c r="BR81" s="293"/>
      <c r="BS81" s="293"/>
      <c r="BT81" s="293"/>
      <c r="BU81" s="293"/>
      <c r="BV81" s="293"/>
    </row>
    <row r="82" spans="1:74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3"/>
      <c r="BM82" s="293"/>
      <c r="BN82" s="293"/>
      <c r="BO82" s="293"/>
      <c r="BP82" s="293"/>
      <c r="BQ82" s="293"/>
      <c r="BR82" s="293"/>
      <c r="BS82" s="293"/>
      <c r="BT82" s="293"/>
      <c r="BU82" s="293"/>
      <c r="BV82" s="293"/>
    </row>
    <row r="83" spans="1:74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3"/>
      <c r="BM83" s="293"/>
      <c r="BN83" s="293"/>
      <c r="BO83" s="293"/>
      <c r="BP83" s="293"/>
      <c r="BQ83" s="293"/>
      <c r="BR83" s="293"/>
      <c r="BS83" s="293"/>
      <c r="BT83" s="293"/>
      <c r="BU83" s="293"/>
      <c r="BV83" s="293"/>
    </row>
    <row r="84" spans="1:74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</row>
    <row r="85" spans="1:74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</row>
    <row r="86" spans="1:74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</row>
    <row r="87" spans="1:74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</row>
    <row r="88" spans="1:74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</row>
    <row r="89" spans="1:74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</row>
    <row r="90" spans="1:74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</row>
    <row r="91" spans="1:74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</row>
    <row r="92" spans="1:74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</row>
    <row r="93" spans="1:74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</row>
    <row r="94" spans="1:74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</row>
    <row r="95" spans="1:74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</row>
    <row r="96" spans="1:74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</row>
    <row r="97" spans="3:63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</row>
    <row r="98" spans="3:63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</row>
    <row r="99" spans="3:63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</row>
    <row r="100" spans="3:63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</row>
    <row r="101" spans="3:63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</row>
    <row r="102" spans="3:63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</row>
    <row r="103" spans="3:63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</row>
    <row r="104" spans="3:63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</row>
    <row r="105" spans="3:63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</row>
    <row r="106" spans="3:63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</row>
    <row r="107" spans="3:63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</row>
    <row r="108" spans="3:63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</row>
    <row r="109" spans="3:63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</row>
    <row r="110" spans="3:63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</row>
    <row r="111" spans="3:63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</row>
    <row r="112" spans="3:63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</row>
    <row r="113" spans="3:63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</row>
    <row r="114" spans="3:63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</row>
    <row r="115" spans="3:63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</row>
    <row r="116" spans="3:63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</row>
    <row r="117" spans="3:63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</row>
    <row r="118" spans="3:63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</row>
    <row r="119" spans="3:63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</row>
    <row r="120" spans="3:63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</row>
    <row r="121" spans="3:63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</row>
    <row r="122" spans="3:63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</row>
    <row r="123" spans="3:63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</row>
    <row r="124" spans="3:63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</row>
    <row r="125" spans="3:63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</row>
    <row r="126" spans="3:63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</row>
    <row r="127" spans="3:63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</row>
    <row r="128" spans="3:63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</row>
    <row r="129" spans="3:63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</row>
    <row r="130" spans="3:63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</row>
    <row r="131" spans="3:63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</row>
    <row r="132" spans="3:63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</row>
    <row r="133" spans="3:63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</row>
    <row r="134" spans="3:63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</row>
    <row r="135" spans="3:63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</row>
    <row r="136" spans="3:63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</row>
    <row r="137" spans="3:63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</row>
    <row r="138" spans="3:63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</row>
    <row r="139" spans="3:63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</row>
    <row r="140" spans="3:63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</row>
    <row r="141" spans="3:63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</row>
    <row r="142" spans="3:63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</row>
    <row r="143" spans="3:63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</row>
    <row r="144" spans="3:63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</row>
    <row r="145" spans="3:63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</row>
    <row r="146" spans="3:63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</row>
    <row r="147" spans="3:63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</row>
    <row r="148" spans="3:63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</row>
    <row r="149" spans="3:63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</row>
    <row r="150" spans="3:63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</row>
    <row r="151" spans="3:63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</row>
    <row r="152" spans="3:63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</row>
    <row r="153" spans="3:6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</row>
    <row r="154" spans="3:6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</row>
    <row r="155" spans="3:6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</row>
    <row r="156" spans="3:6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</row>
    <row r="157" spans="3:6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</row>
    <row r="158" spans="3:6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</row>
    <row r="159" spans="3:6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</row>
    <row r="160" spans="3:6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</row>
    <row r="161" spans="3:6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</row>
    <row r="162" spans="3:6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</row>
    <row r="163" spans="3:6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</row>
    <row r="164" spans="3:6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</row>
    <row r="165" spans="3:6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</row>
    <row r="166" spans="3:6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</row>
    <row r="167" spans="3:6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</row>
    <row r="168" spans="3:6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</row>
    <row r="169" spans="3:6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</row>
    <row r="170" spans="3:6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</row>
  </sheetData>
  <mergeCells count="57"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  <mergeCell ref="BG3:BK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Y3:AY4"/>
    <mergeCell ref="BA3:BA4"/>
    <mergeCell ref="AZ3:AZ4"/>
    <mergeCell ref="AT3:AT4"/>
    <mergeCell ref="AW3:AW4"/>
    <mergeCell ref="BB3:BB4"/>
    <mergeCell ref="BC3:BC4"/>
    <mergeCell ref="BD3:BD4"/>
    <mergeCell ref="BE3:BE4"/>
    <mergeCell ref="BF3:BF4"/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G6:BK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2013-06-12T14:45:07Z</cp:lastPrinted>
  <dcterms:created xsi:type="dcterms:W3CDTF">2002-08-27T17:11:09Z</dcterms:created>
  <dcterms:modified xsi:type="dcterms:W3CDTF">2013-06-12T14:45:16Z</dcterms:modified>
</cp:coreProperties>
</file>